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Agendy úřadu\POPLATKY\ODPADY\2024\"/>
    </mc:Choice>
  </mc:AlternateContent>
  <xr:revisionPtr revIDLastSave="0" documentId="13_ncr:1_{634F7D92-98BB-4C31-A39A-50D1E76678E5}" xr6:coauthVersionLast="47" xr6:coauthVersionMax="47" xr10:uidLastSave="{00000000-0000-0000-0000-000000000000}"/>
  <bookViews>
    <workbookView xWindow="-120" yWindow="-120" windowWidth="29040" windowHeight="15720" firstSheet="2" activeTab="8" xr2:uid="{E9A7BFBB-7BAA-49BB-8C35-2DE621810BB5}"/>
  </bookViews>
  <sheets>
    <sheet name="List1" sheetId="1" r:id="rId1"/>
    <sheet name="2021 odpady" sheetId="2" r:id="rId2"/>
    <sheet name="2021 odpady web" sheetId="3" r:id="rId3"/>
    <sheet name="2022 odpady" sheetId="4" r:id="rId4"/>
    <sheet name="2022 odpady web" sheetId="9" r:id="rId5"/>
    <sheet name="2023 odpady" sheetId="11" r:id="rId6"/>
    <sheet name="2023 odpady web" sheetId="13" r:id="rId7"/>
    <sheet name="2024 odpady" sheetId="14" r:id="rId8"/>
    <sheet name="2024 odpady web" sheetId="15" r:id="rId9"/>
    <sheet name="Tabulka2" sheetId="7" r:id="rId10"/>
    <sheet name="List2" sheetId="10" r:id="rId11"/>
    <sheet name="List4" sheetId="6" r:id="rId12"/>
  </sheets>
  <definedNames>
    <definedName name="ExternalData_1" localSheetId="9" hidden="1">Tabulka2!$A$1:$A$11</definedName>
    <definedName name="_xlnm.Print_Area" localSheetId="2">'2021 odpady web'!$A$1:$Q$29</definedName>
    <definedName name="_xlnm.Print_Area" localSheetId="4">'2022 odpady web'!$A$1:$W$48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0" i="15" l="1"/>
  <c r="T55" i="15" l="1"/>
  <c r="S55" i="15"/>
  <c r="Q55" i="15"/>
  <c r="P55" i="15"/>
  <c r="T54" i="15"/>
  <c r="S54" i="15"/>
  <c r="Q54" i="15"/>
  <c r="P54" i="15"/>
  <c r="N54" i="15"/>
  <c r="M54" i="15"/>
  <c r="K54" i="15"/>
  <c r="J54" i="15"/>
  <c r="H54" i="15"/>
  <c r="G54" i="15"/>
  <c r="E54" i="15"/>
  <c r="V57" i="15" s="1"/>
  <c r="D54" i="15"/>
  <c r="V51" i="15"/>
  <c r="U51" i="15"/>
  <c r="V50" i="15"/>
  <c r="U50" i="15"/>
  <c r="V49" i="15"/>
  <c r="U49" i="15"/>
  <c r="V48" i="15"/>
  <c r="U48" i="15"/>
  <c r="V47" i="15"/>
  <c r="U47" i="15"/>
  <c r="V46" i="15"/>
  <c r="U46" i="15"/>
  <c r="V45" i="15"/>
  <c r="U45" i="15"/>
  <c r="V44" i="15"/>
  <c r="U44" i="15"/>
  <c r="V43" i="15"/>
  <c r="U43" i="15"/>
  <c r="V42" i="15"/>
  <c r="U42" i="15"/>
  <c r="V41" i="15"/>
  <c r="U41" i="15"/>
  <c r="V40" i="15"/>
  <c r="U40" i="15"/>
  <c r="V39" i="15"/>
  <c r="U39" i="15"/>
  <c r="V38" i="15"/>
  <c r="U38" i="15"/>
  <c r="V37" i="15"/>
  <c r="U37" i="15"/>
  <c r="V36" i="15"/>
  <c r="U36" i="15"/>
  <c r="V35" i="15"/>
  <c r="U35" i="15"/>
  <c r="V34" i="15"/>
  <c r="U34" i="15"/>
  <c r="V33" i="15"/>
  <c r="U33" i="15"/>
  <c r="V32" i="15"/>
  <c r="U32" i="15"/>
  <c r="V31" i="15"/>
  <c r="U31" i="15"/>
  <c r="V30" i="15"/>
  <c r="U30" i="15"/>
  <c r="V29" i="15"/>
  <c r="U29" i="15"/>
  <c r="V28" i="15"/>
  <c r="U28" i="15"/>
  <c r="V27" i="15"/>
  <c r="U27" i="15"/>
  <c r="V26" i="15"/>
  <c r="U26" i="15"/>
  <c r="V25" i="15"/>
  <c r="U25" i="15"/>
  <c r="V24" i="15"/>
  <c r="U24" i="15"/>
  <c r="V23" i="15"/>
  <c r="U23" i="15"/>
  <c r="V22" i="15"/>
  <c r="U22" i="15"/>
  <c r="V21" i="15"/>
  <c r="U21" i="15"/>
  <c r="V20" i="15"/>
  <c r="U20" i="15"/>
  <c r="V19" i="15"/>
  <c r="U19" i="15"/>
  <c r="V18" i="15"/>
  <c r="U18" i="15"/>
  <c r="V17" i="15"/>
  <c r="U17" i="15"/>
  <c r="V16" i="15"/>
  <c r="U16" i="15"/>
  <c r="V15" i="15"/>
  <c r="U15" i="15"/>
  <c r="V14" i="15"/>
  <c r="U14" i="15"/>
  <c r="V13" i="15"/>
  <c r="U13" i="15"/>
  <c r="V12" i="15"/>
  <c r="U12" i="15"/>
  <c r="V11" i="15"/>
  <c r="U11" i="15"/>
  <c r="V10" i="15"/>
  <c r="U10" i="15"/>
  <c r="V9" i="15"/>
  <c r="U9" i="15"/>
  <c r="V8" i="15"/>
  <c r="U8" i="15"/>
  <c r="V7" i="15"/>
  <c r="U7" i="15"/>
  <c r="V6" i="15"/>
  <c r="V52" i="15" s="1"/>
  <c r="U6" i="15"/>
  <c r="V5" i="15"/>
  <c r="U5" i="15"/>
  <c r="V4" i="15"/>
  <c r="U4" i="15"/>
  <c r="V3" i="15"/>
  <c r="U3" i="15"/>
  <c r="U52" i="15" s="1"/>
  <c r="V64" i="14"/>
  <c r="U64" i="14"/>
  <c r="V63" i="14"/>
  <c r="U63" i="14"/>
  <c r="S65" i="14"/>
  <c r="T64" i="14"/>
  <c r="S64" i="14"/>
  <c r="Q65" i="14"/>
  <c r="P65" i="14"/>
  <c r="E64" i="14"/>
  <c r="H64" i="14"/>
  <c r="G64" i="14"/>
  <c r="D64" i="14"/>
  <c r="Q64" i="14"/>
  <c r="P64" i="14"/>
  <c r="N64" i="14"/>
  <c r="T66" i="14"/>
  <c r="S66" i="14"/>
  <c r="M64" i="14"/>
  <c r="K64" i="14"/>
  <c r="J64" i="14"/>
  <c r="V62" i="14"/>
  <c r="U62" i="14"/>
  <c r="V61" i="14"/>
  <c r="U61" i="14"/>
  <c r="V60" i="14"/>
  <c r="U60" i="14"/>
  <c r="V59" i="14"/>
  <c r="U59" i="14"/>
  <c r="V58" i="14"/>
  <c r="U58" i="14"/>
  <c r="V57" i="14"/>
  <c r="U57" i="14"/>
  <c r="V56" i="14"/>
  <c r="U56" i="14"/>
  <c r="V55" i="14"/>
  <c r="U55" i="14"/>
  <c r="V54" i="14"/>
  <c r="U54" i="14"/>
  <c r="V53" i="14"/>
  <c r="U53" i="14"/>
  <c r="V52" i="14"/>
  <c r="U52" i="14"/>
  <c r="V51" i="14"/>
  <c r="U51" i="14"/>
  <c r="V50" i="14"/>
  <c r="U50" i="14"/>
  <c r="V49" i="14"/>
  <c r="U49" i="14"/>
  <c r="V48" i="14"/>
  <c r="U48" i="14"/>
  <c r="V47" i="14"/>
  <c r="U47" i="14"/>
  <c r="V46" i="14"/>
  <c r="U46" i="14"/>
  <c r="V45" i="14"/>
  <c r="U45" i="14"/>
  <c r="V44" i="14"/>
  <c r="U44" i="14"/>
  <c r="V43" i="14"/>
  <c r="U43" i="14"/>
  <c r="V42" i="14"/>
  <c r="U42" i="14"/>
  <c r="V41" i="14"/>
  <c r="U41" i="14"/>
  <c r="V40" i="14"/>
  <c r="U40" i="14"/>
  <c r="V39" i="14"/>
  <c r="U39" i="14"/>
  <c r="V38" i="14"/>
  <c r="U38" i="14"/>
  <c r="V37" i="14"/>
  <c r="U37" i="14"/>
  <c r="V36" i="14"/>
  <c r="U36" i="14"/>
  <c r="V35" i="14"/>
  <c r="U35" i="14"/>
  <c r="V34" i="14"/>
  <c r="U34" i="14"/>
  <c r="V33" i="14"/>
  <c r="U33" i="14"/>
  <c r="V32" i="14"/>
  <c r="U32" i="14"/>
  <c r="V31" i="14"/>
  <c r="U31" i="14"/>
  <c r="V30" i="14"/>
  <c r="U30" i="14"/>
  <c r="V29" i="14"/>
  <c r="U29" i="14"/>
  <c r="V28" i="14"/>
  <c r="U28" i="14"/>
  <c r="V27" i="14"/>
  <c r="U27" i="14"/>
  <c r="V26" i="14"/>
  <c r="U26" i="14"/>
  <c r="V25" i="14"/>
  <c r="U25" i="14"/>
  <c r="V24" i="14"/>
  <c r="U24" i="14"/>
  <c r="V23" i="14"/>
  <c r="U23" i="14"/>
  <c r="V22" i="14"/>
  <c r="U22" i="14"/>
  <c r="V21" i="14"/>
  <c r="U21" i="14"/>
  <c r="V20" i="14"/>
  <c r="U20" i="14"/>
  <c r="V19" i="14"/>
  <c r="U19" i="14"/>
  <c r="V18" i="14"/>
  <c r="U18" i="14"/>
  <c r="V17" i="14"/>
  <c r="U17" i="14"/>
  <c r="V16" i="14"/>
  <c r="U16" i="14"/>
  <c r="V15" i="14"/>
  <c r="U15" i="14"/>
  <c r="V14" i="14"/>
  <c r="U14" i="14"/>
  <c r="V13" i="14"/>
  <c r="U13" i="14"/>
  <c r="V12" i="14"/>
  <c r="U12" i="14"/>
  <c r="V11" i="14"/>
  <c r="U11" i="14"/>
  <c r="V10" i="14"/>
  <c r="U10" i="14"/>
  <c r="V9" i="14"/>
  <c r="U9" i="14"/>
  <c r="V8" i="14"/>
  <c r="U8" i="14"/>
  <c r="V7" i="14"/>
  <c r="U7" i="14"/>
  <c r="V6" i="14"/>
  <c r="U6" i="14"/>
  <c r="V5" i="14"/>
  <c r="U5" i="14"/>
  <c r="V4" i="14"/>
  <c r="U4" i="14"/>
  <c r="V3" i="14"/>
  <c r="U3" i="14"/>
  <c r="Q54" i="13"/>
  <c r="Q53" i="13"/>
  <c r="Q52" i="13"/>
  <c r="P52" i="13"/>
  <c r="N52" i="13"/>
  <c r="M52" i="13"/>
  <c r="K52" i="13"/>
  <c r="J52" i="13"/>
  <c r="H52" i="13"/>
  <c r="G52" i="13"/>
  <c r="E52" i="13"/>
  <c r="D52" i="13"/>
  <c r="V51" i="13"/>
  <c r="U51" i="13"/>
  <c r="V50" i="13"/>
  <c r="U50" i="13"/>
  <c r="V49" i="13"/>
  <c r="U49" i="13"/>
  <c r="V48" i="13"/>
  <c r="U48" i="13"/>
  <c r="V47" i="13"/>
  <c r="U47" i="13"/>
  <c r="V46" i="13"/>
  <c r="U46" i="13"/>
  <c r="V45" i="13"/>
  <c r="U45" i="13"/>
  <c r="V44" i="13"/>
  <c r="U44" i="13"/>
  <c r="V43" i="13"/>
  <c r="U43" i="13"/>
  <c r="V42" i="13"/>
  <c r="U42" i="13"/>
  <c r="V41" i="13"/>
  <c r="U41" i="13"/>
  <c r="V40" i="13"/>
  <c r="U40" i="13"/>
  <c r="V39" i="13"/>
  <c r="U39" i="13"/>
  <c r="V38" i="13"/>
  <c r="U38" i="13"/>
  <c r="V37" i="13"/>
  <c r="U37" i="13"/>
  <c r="V36" i="13"/>
  <c r="U36" i="13"/>
  <c r="V35" i="13"/>
  <c r="U35" i="13"/>
  <c r="V34" i="13"/>
  <c r="U34" i="13"/>
  <c r="V33" i="13"/>
  <c r="U33" i="13"/>
  <c r="V32" i="13"/>
  <c r="U32" i="13"/>
  <c r="V31" i="13"/>
  <c r="U31" i="13"/>
  <c r="V30" i="13"/>
  <c r="U30" i="13"/>
  <c r="V29" i="13"/>
  <c r="U29" i="13"/>
  <c r="V28" i="13"/>
  <c r="U28" i="13"/>
  <c r="V27" i="13"/>
  <c r="U27" i="13"/>
  <c r="V26" i="13"/>
  <c r="U26" i="13"/>
  <c r="V25" i="13"/>
  <c r="U25" i="13"/>
  <c r="V24" i="13"/>
  <c r="U24" i="13"/>
  <c r="V23" i="13"/>
  <c r="U23" i="13"/>
  <c r="V22" i="13"/>
  <c r="U22" i="13"/>
  <c r="V21" i="13"/>
  <c r="U21" i="13"/>
  <c r="V20" i="13"/>
  <c r="U20" i="13"/>
  <c r="V19" i="13"/>
  <c r="U19" i="13"/>
  <c r="V18" i="13"/>
  <c r="U18" i="13"/>
  <c r="V17" i="13"/>
  <c r="U17" i="13"/>
  <c r="V16" i="13"/>
  <c r="U16" i="13"/>
  <c r="V15" i="13"/>
  <c r="U15" i="13"/>
  <c r="V14" i="13"/>
  <c r="U14" i="13"/>
  <c r="V13" i="13"/>
  <c r="U13" i="13"/>
  <c r="V12" i="13"/>
  <c r="U12" i="13"/>
  <c r="V11" i="13"/>
  <c r="U11" i="13"/>
  <c r="V10" i="13"/>
  <c r="U10" i="13"/>
  <c r="V9" i="13"/>
  <c r="U9" i="13"/>
  <c r="V8" i="13"/>
  <c r="U8" i="13"/>
  <c r="V7" i="13"/>
  <c r="U7" i="13"/>
  <c r="V6" i="13"/>
  <c r="U6" i="13"/>
  <c r="V5" i="13"/>
  <c r="U5" i="13"/>
  <c r="V4" i="13"/>
  <c r="U4" i="13"/>
  <c r="V3" i="13"/>
  <c r="U3" i="13"/>
  <c r="K22" i="3"/>
  <c r="U54" i="15" l="1"/>
  <c r="V54" i="15"/>
  <c r="V59" i="15"/>
  <c r="V61" i="15" s="1"/>
  <c r="V58" i="13"/>
  <c r="V60" i="13" s="1"/>
  <c r="V56" i="13"/>
  <c r="U52" i="13"/>
  <c r="V52" i="13"/>
  <c r="Q65" i="11"/>
  <c r="Q64" i="11"/>
  <c r="U60" i="11" l="1"/>
  <c r="V60" i="11"/>
  <c r="U61" i="11"/>
  <c r="V61" i="11"/>
  <c r="U55" i="11"/>
  <c r="V55" i="11"/>
  <c r="U56" i="11"/>
  <c r="V56" i="11"/>
  <c r="U50" i="11"/>
  <c r="V50" i="11"/>
  <c r="U51" i="11"/>
  <c r="V51" i="11"/>
  <c r="U45" i="11"/>
  <c r="V45" i="11"/>
  <c r="U46" i="11"/>
  <c r="V46" i="11"/>
  <c r="U40" i="11"/>
  <c r="V40" i="11"/>
  <c r="U41" i="11"/>
  <c r="V41" i="11"/>
  <c r="U36" i="11"/>
  <c r="V36" i="11"/>
  <c r="U35" i="11"/>
  <c r="V35" i="11"/>
  <c r="U31" i="11"/>
  <c r="V31" i="11"/>
  <c r="U30" i="11"/>
  <c r="V30" i="11"/>
  <c r="U27" i="11"/>
  <c r="V27" i="11"/>
  <c r="U25" i="11"/>
  <c r="V25" i="11"/>
  <c r="U20" i="11"/>
  <c r="V20" i="11"/>
  <c r="U21" i="11"/>
  <c r="V21" i="11"/>
  <c r="U15" i="11"/>
  <c r="V15" i="11"/>
  <c r="U16" i="11"/>
  <c r="V16" i="11"/>
  <c r="U11" i="11"/>
  <c r="V11" i="11"/>
  <c r="U10" i="11"/>
  <c r="V10" i="11"/>
  <c r="U5" i="11" l="1"/>
  <c r="V5" i="11"/>
  <c r="U6" i="11"/>
  <c r="V6" i="11"/>
  <c r="T65" i="11"/>
  <c r="S65" i="11"/>
  <c r="Q63" i="11"/>
  <c r="P63" i="11"/>
  <c r="N63" i="11"/>
  <c r="M63" i="11"/>
  <c r="K63" i="11"/>
  <c r="J63" i="11"/>
  <c r="G63" i="11"/>
  <c r="E63" i="11"/>
  <c r="D63" i="11"/>
  <c r="V62" i="11"/>
  <c r="U62" i="11"/>
  <c r="V59" i="11"/>
  <c r="U59" i="11"/>
  <c r="V58" i="11"/>
  <c r="U58" i="11"/>
  <c r="H63" i="11"/>
  <c r="V57" i="11"/>
  <c r="U57" i="11"/>
  <c r="V54" i="11"/>
  <c r="U54" i="11"/>
  <c r="V53" i="11"/>
  <c r="U53" i="11"/>
  <c r="V52" i="11"/>
  <c r="U52" i="11"/>
  <c r="V49" i="11"/>
  <c r="U49" i="11"/>
  <c r="V48" i="11"/>
  <c r="U48" i="11"/>
  <c r="V47" i="11"/>
  <c r="U47" i="11"/>
  <c r="V44" i="11"/>
  <c r="U44" i="11"/>
  <c r="V43" i="11"/>
  <c r="U43" i="11"/>
  <c r="V42" i="11"/>
  <c r="U42" i="11"/>
  <c r="V39" i="11"/>
  <c r="U39" i="11"/>
  <c r="V38" i="11"/>
  <c r="U38" i="11"/>
  <c r="V37" i="11"/>
  <c r="U37" i="11"/>
  <c r="V34" i="11"/>
  <c r="U34" i="11"/>
  <c r="V33" i="11"/>
  <c r="U33" i="11"/>
  <c r="V32" i="11"/>
  <c r="U32" i="11"/>
  <c r="V29" i="11"/>
  <c r="U29" i="11"/>
  <c r="V28" i="11"/>
  <c r="U28" i="11"/>
  <c r="V26" i="11"/>
  <c r="U26" i="11"/>
  <c r="V24" i="11"/>
  <c r="U24" i="11"/>
  <c r="V23" i="11"/>
  <c r="U23" i="11"/>
  <c r="V22" i="11"/>
  <c r="U22" i="11"/>
  <c r="V19" i="11"/>
  <c r="U19" i="11"/>
  <c r="V18" i="11"/>
  <c r="U18" i="11"/>
  <c r="V17" i="11"/>
  <c r="U17" i="11"/>
  <c r="V14" i="11"/>
  <c r="U14" i="11"/>
  <c r="V13" i="11"/>
  <c r="U13" i="11"/>
  <c r="V12" i="11"/>
  <c r="U12" i="11"/>
  <c r="V9" i="11"/>
  <c r="U9" i="11"/>
  <c r="V8" i="11"/>
  <c r="U8" i="11"/>
  <c r="V7" i="11"/>
  <c r="U7" i="11"/>
  <c r="V4" i="11"/>
  <c r="U4" i="11"/>
  <c r="V3" i="11"/>
  <c r="U3" i="11"/>
  <c r="V46" i="9"/>
  <c r="V47" i="9" s="1"/>
  <c r="V45" i="9"/>
  <c r="U39" i="9"/>
  <c r="P39" i="9"/>
  <c r="N39" i="9"/>
  <c r="M39" i="9"/>
  <c r="K39" i="9"/>
  <c r="J39" i="9"/>
  <c r="H39" i="9"/>
  <c r="G39" i="9"/>
  <c r="D39" i="9"/>
  <c r="T41" i="9"/>
  <c r="S41" i="9"/>
  <c r="T40" i="9"/>
  <c r="S40" i="9"/>
  <c r="Q40" i="9"/>
  <c r="P40" i="9"/>
  <c r="T39" i="9"/>
  <c r="S39" i="9"/>
  <c r="Q39" i="9"/>
  <c r="E39" i="9"/>
  <c r="V38" i="9"/>
  <c r="U38" i="9"/>
  <c r="V37" i="9"/>
  <c r="U37" i="9"/>
  <c r="U36" i="9"/>
  <c r="K36" i="9"/>
  <c r="H36" i="9"/>
  <c r="V35" i="9"/>
  <c r="U35" i="9"/>
  <c r="V34" i="9"/>
  <c r="U34" i="9"/>
  <c r="V33" i="9"/>
  <c r="U33" i="9"/>
  <c r="V32" i="9"/>
  <c r="U32" i="9"/>
  <c r="V31" i="9"/>
  <c r="U31" i="9"/>
  <c r="V30" i="9"/>
  <c r="U30" i="9"/>
  <c r="V29" i="9"/>
  <c r="U29" i="9"/>
  <c r="V28" i="9"/>
  <c r="U28" i="9"/>
  <c r="V27" i="9"/>
  <c r="U27" i="9"/>
  <c r="V26" i="9"/>
  <c r="U26" i="9"/>
  <c r="V25" i="9"/>
  <c r="U25" i="9"/>
  <c r="V24" i="9"/>
  <c r="U24" i="9"/>
  <c r="V23" i="9"/>
  <c r="U23" i="9"/>
  <c r="V22" i="9"/>
  <c r="U22" i="9"/>
  <c r="V21" i="9"/>
  <c r="U21" i="9"/>
  <c r="V20" i="9"/>
  <c r="U20" i="9"/>
  <c r="V19" i="9"/>
  <c r="U19" i="9"/>
  <c r="V18" i="9"/>
  <c r="U18" i="9"/>
  <c r="V17" i="9"/>
  <c r="U17" i="9"/>
  <c r="V16" i="9"/>
  <c r="U16" i="9"/>
  <c r="V15" i="9"/>
  <c r="U15" i="9"/>
  <c r="V14" i="9"/>
  <c r="U14" i="9"/>
  <c r="V13" i="9"/>
  <c r="U13" i="9"/>
  <c r="V12" i="9"/>
  <c r="U12" i="9"/>
  <c r="V11" i="9"/>
  <c r="U11" i="9"/>
  <c r="V10" i="9"/>
  <c r="U10" i="9"/>
  <c r="V9" i="9"/>
  <c r="U9" i="9"/>
  <c r="V8" i="9"/>
  <c r="U8" i="9"/>
  <c r="V7" i="9"/>
  <c r="U7" i="9"/>
  <c r="V6" i="9"/>
  <c r="U6" i="9"/>
  <c r="V5" i="9"/>
  <c r="U5" i="9"/>
  <c r="V4" i="9"/>
  <c r="U4" i="9"/>
  <c r="V3" i="9"/>
  <c r="U3" i="9"/>
  <c r="K36" i="4"/>
  <c r="H36" i="4"/>
  <c r="V67" i="11" l="1"/>
  <c r="V69" i="11"/>
  <c r="V63" i="11"/>
  <c r="U63" i="11"/>
  <c r="V36" i="9"/>
  <c r="V39" i="9"/>
  <c r="V43" i="9"/>
  <c r="Q40" i="4"/>
  <c r="P40" i="4"/>
  <c r="S41" i="4"/>
  <c r="S40" i="4"/>
  <c r="S39" i="4"/>
  <c r="K39" i="4"/>
  <c r="J39" i="4"/>
  <c r="V15" i="4"/>
  <c r="T39" i="4"/>
  <c r="T41" i="4"/>
  <c r="T40" i="4"/>
  <c r="V68" i="11" l="1"/>
  <c r="Q39" i="4"/>
  <c r="P39" i="4"/>
  <c r="V3" i="4"/>
  <c r="V4" i="4"/>
  <c r="V5" i="4"/>
  <c r="V6" i="4"/>
  <c r="V7" i="4"/>
  <c r="V8" i="4"/>
  <c r="V9" i="4"/>
  <c r="V10" i="4"/>
  <c r="V11" i="4"/>
  <c r="V12" i="4"/>
  <c r="V13" i="4"/>
  <c r="V14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8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8" i="4"/>
  <c r="N39" i="4"/>
  <c r="M39" i="4"/>
  <c r="H39" i="4"/>
  <c r="G39" i="4"/>
  <c r="E39" i="4"/>
  <c r="V43" i="4" s="1"/>
  <c r="D39" i="4"/>
  <c r="E28" i="3" l="1"/>
  <c r="Q20" i="3"/>
  <c r="E26" i="3"/>
  <c r="O17" i="3"/>
  <c r="N17" i="3"/>
  <c r="M17" i="3"/>
  <c r="L17" i="3"/>
  <c r="K17" i="3"/>
  <c r="J17" i="3"/>
  <c r="C17" i="3"/>
  <c r="B17" i="3"/>
  <c r="Q16" i="3"/>
  <c r="P16" i="3"/>
  <c r="Q15" i="3"/>
  <c r="P15" i="3"/>
  <c r="E14" i="3"/>
  <c r="Q14" i="3" s="1"/>
  <c r="D14" i="3"/>
  <c r="P14" i="3" s="1"/>
  <c r="Q13" i="3"/>
  <c r="P13" i="3"/>
  <c r="Q12" i="3"/>
  <c r="P12" i="3"/>
  <c r="Q11" i="3"/>
  <c r="P11" i="3"/>
  <c r="I10" i="3"/>
  <c r="I17" i="3" s="1"/>
  <c r="H10" i="3"/>
  <c r="P10" i="3" s="1"/>
  <c r="Q9" i="3"/>
  <c r="P9" i="3"/>
  <c r="G8" i="3"/>
  <c r="G17" i="3" s="1"/>
  <c r="F8" i="3"/>
  <c r="F17" i="3" s="1"/>
  <c r="Q7" i="3"/>
  <c r="P7" i="3"/>
  <c r="Q6" i="3"/>
  <c r="P6" i="3"/>
  <c r="Q5" i="3"/>
  <c r="P5" i="3"/>
  <c r="I30" i="2"/>
  <c r="H30" i="2"/>
  <c r="G28" i="2"/>
  <c r="Q28" i="2" s="1"/>
  <c r="F28" i="2"/>
  <c r="F37" i="2" s="1"/>
  <c r="E34" i="2"/>
  <c r="D34" i="2"/>
  <c r="G59" i="2"/>
  <c r="P51" i="2"/>
  <c r="G50" i="2"/>
  <c r="F50" i="2"/>
  <c r="P50" i="2" s="1"/>
  <c r="E59" i="2"/>
  <c r="D59" i="2"/>
  <c r="O59" i="2"/>
  <c r="N59" i="2"/>
  <c r="M59" i="2"/>
  <c r="L59" i="2"/>
  <c r="K59" i="2"/>
  <c r="J59" i="2"/>
  <c r="I59" i="2"/>
  <c r="H59" i="2"/>
  <c r="C59" i="2"/>
  <c r="B59" i="2"/>
  <c r="Q58" i="2"/>
  <c r="P58" i="2"/>
  <c r="Q57" i="2"/>
  <c r="P57" i="2"/>
  <c r="Q56" i="2"/>
  <c r="P56" i="2"/>
  <c r="Q55" i="2"/>
  <c r="P55" i="2"/>
  <c r="Q54" i="2"/>
  <c r="P54" i="2"/>
  <c r="Q53" i="2"/>
  <c r="P53" i="2"/>
  <c r="P52" i="2"/>
  <c r="Q51" i="2"/>
  <c r="Q50" i="2"/>
  <c r="Q49" i="2"/>
  <c r="P49" i="2"/>
  <c r="Q48" i="2"/>
  <c r="P48" i="2"/>
  <c r="Q47" i="2"/>
  <c r="P47" i="2"/>
  <c r="O37" i="2"/>
  <c r="N37" i="2"/>
  <c r="M37" i="2"/>
  <c r="L37" i="2"/>
  <c r="K37" i="2"/>
  <c r="J37" i="2"/>
  <c r="I37" i="2"/>
  <c r="H37" i="2"/>
  <c r="G37" i="2"/>
  <c r="E37" i="2"/>
  <c r="D37" i="2"/>
  <c r="C37" i="2"/>
  <c r="B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7" i="2"/>
  <c r="P27" i="2"/>
  <c r="Q26" i="2"/>
  <c r="P26" i="2"/>
  <c r="Q25" i="2"/>
  <c r="P25" i="2"/>
  <c r="Q6" i="2"/>
  <c r="Q7" i="2"/>
  <c r="Q8" i="2"/>
  <c r="Q9" i="2"/>
  <c r="Q10" i="2"/>
  <c r="Q11" i="2"/>
  <c r="Q12" i="2"/>
  <c r="Q13" i="2"/>
  <c r="Q14" i="2"/>
  <c r="Q15" i="2"/>
  <c r="Q16" i="2"/>
  <c r="P6" i="2"/>
  <c r="P7" i="2"/>
  <c r="P8" i="2"/>
  <c r="P9" i="2"/>
  <c r="P10" i="2"/>
  <c r="P11" i="2"/>
  <c r="P12" i="2"/>
  <c r="P13" i="2"/>
  <c r="P14" i="2"/>
  <c r="P15" i="2"/>
  <c r="P16" i="2"/>
  <c r="Q5" i="2"/>
  <c r="P5" i="2"/>
  <c r="E17" i="2"/>
  <c r="F17" i="2"/>
  <c r="G17" i="2"/>
  <c r="H17" i="2"/>
  <c r="I17" i="2"/>
  <c r="J17" i="2"/>
  <c r="K17" i="2"/>
  <c r="L17" i="2"/>
  <c r="M17" i="2"/>
  <c r="N17" i="2"/>
  <c r="O17" i="2"/>
  <c r="D17" i="2"/>
  <c r="C17" i="2"/>
  <c r="B17" i="2"/>
  <c r="D12" i="1"/>
  <c r="E12" i="1"/>
  <c r="E3" i="1"/>
  <c r="D3" i="1"/>
  <c r="P8" i="3" l="1"/>
  <c r="P17" i="3" s="1"/>
  <c r="D17" i="3"/>
  <c r="Q10" i="3"/>
  <c r="Q8" i="3"/>
  <c r="Q17" i="3" s="1"/>
  <c r="E17" i="3"/>
  <c r="H17" i="3"/>
  <c r="F59" i="2"/>
  <c r="P28" i="2"/>
  <c r="Q38" i="2"/>
  <c r="Q37" i="2"/>
  <c r="P37" i="2"/>
  <c r="Q52" i="2"/>
  <c r="Q59" i="2" s="1"/>
  <c r="Q60" i="2"/>
  <c r="S38" i="2" s="1"/>
  <c r="P59" i="2"/>
  <c r="Q18" i="2"/>
  <c r="Q17" i="2"/>
  <c r="P17" i="2"/>
  <c r="U37" i="4"/>
  <c r="V37" i="4"/>
  <c r="V39" i="4" s="1"/>
  <c r="V44" i="4" s="1"/>
  <c r="U39" i="4"/>
  <c r="U3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E34ACB9-8CE2-4FE6-B5A6-08C0D34B5A43}" keepAlive="1" name="Dotaz – Tabulka2" description="Připojení k dotazu produktu Tabulka2 v sešitě" type="5" refreshedVersion="8" background="1" saveData="1">
    <dbPr connection="Provider=Microsoft.Mashup.OleDb.1;Data Source=$Workbook$;Location=Tabulka2;Extended Properties=&quot;&quot;" command="SELECT * FROM [Tabulka2]"/>
  </connection>
</connections>
</file>

<file path=xl/sharedStrings.xml><?xml version="1.0" encoding="utf-8"?>
<sst xmlns="http://schemas.openxmlformats.org/spreadsheetml/2006/main" count="1201" uniqueCount="107">
  <si>
    <t>Druh odpadu</t>
  </si>
  <si>
    <t>Komunální</t>
  </si>
  <si>
    <t>občané</t>
  </si>
  <si>
    <t>podnikatelé</t>
  </si>
  <si>
    <t>veřejné prostranství</t>
  </si>
  <si>
    <t>Náklady obce</t>
  </si>
  <si>
    <t>Výnosy obce</t>
  </si>
  <si>
    <t>Poznámka</t>
  </si>
  <si>
    <t>Tříděný</t>
  </si>
  <si>
    <t>Nebezpečný</t>
  </si>
  <si>
    <t>Objemný</t>
  </si>
  <si>
    <t>Biologický</t>
  </si>
  <si>
    <t>souhrn, včetně:</t>
  </si>
  <si>
    <t>Odměny Eko-Kom</t>
  </si>
  <si>
    <t>Místní poplatky</t>
  </si>
  <si>
    <t>Smlouvy</t>
  </si>
  <si>
    <t>Provozní režie - nakládání s odpady</t>
  </si>
  <si>
    <t>Shrabky</t>
  </si>
  <si>
    <t>Plasty</t>
  </si>
  <si>
    <t>Sklo</t>
  </si>
  <si>
    <t>Papír</t>
  </si>
  <si>
    <t>CELKEM</t>
  </si>
  <si>
    <t>Tříděný odpad</t>
  </si>
  <si>
    <t>Nebezpečný odpad</t>
  </si>
  <si>
    <t>Objemný odpad</t>
  </si>
  <si>
    <t>Směsný komunální opad</t>
  </si>
  <si>
    <t>R. 2022: měsíc</t>
  </si>
  <si>
    <t>Celkem</t>
  </si>
  <si>
    <t>Váha (t)</t>
  </si>
  <si>
    <t>Cena (Kč)</t>
  </si>
  <si>
    <t>Likvidace odpadu za období 1-12/2021 - svozová firma AVE</t>
  </si>
  <si>
    <t>Likvidace odpadu za období 1-12/2021 - sběrný dvůr Technické služby Lipník</t>
  </si>
  <si>
    <t>Likvidace odpadu za období 1-12/2021 - svozová firma AVE a sběrný dvůr Technické služby Lipník</t>
  </si>
  <si>
    <t>*0,032 t</t>
  </si>
  <si>
    <t>*288,08 Kč</t>
  </si>
  <si>
    <t>*Jedlé oleje a tuky v NO</t>
  </si>
  <si>
    <t>Likvidace odpadu za období 1-12/2021 - svozová firma AVE CZ odpadové hospodářství  s.r.o. a sběrný dvůr Technické služby Lipník, p.o.</t>
  </si>
  <si>
    <t>Počet obyvatel k 31. 12. 2021</t>
  </si>
  <si>
    <t>Počet cizinců k 31. 12. 2021</t>
  </si>
  <si>
    <t>Počet RO s č.p. k 31. 12. 2021</t>
  </si>
  <si>
    <t>Počet RO s č.e. + parc. k 31. 12. 2021</t>
  </si>
  <si>
    <t>Celkový počet poplatníků k 31. 12. 2021</t>
  </si>
  <si>
    <t>Náklady na jednoho poplatníka</t>
  </si>
  <si>
    <t>Biodpad?</t>
  </si>
  <si>
    <t>Mzdové náklady</t>
  </si>
  <si>
    <t>Období</t>
  </si>
  <si>
    <t>Firma</t>
  </si>
  <si>
    <t>FA</t>
  </si>
  <si>
    <t>datum</t>
  </si>
  <si>
    <t>SKO</t>
  </si>
  <si>
    <t>TO - papír</t>
  </si>
  <si>
    <t>TO - sklo</t>
  </si>
  <si>
    <t>TO - plast</t>
  </si>
  <si>
    <t>Ostatní</t>
  </si>
  <si>
    <t>Tuny</t>
  </si>
  <si>
    <t>Kč</t>
  </si>
  <si>
    <t>Tuny2</t>
  </si>
  <si>
    <t>Kč2</t>
  </si>
  <si>
    <t>Tuny3</t>
  </si>
  <si>
    <t>Kč3</t>
  </si>
  <si>
    <t>Tuny4</t>
  </si>
  <si>
    <t>Kč4</t>
  </si>
  <si>
    <t>Tuny5</t>
  </si>
  <si>
    <t>Kč5</t>
  </si>
  <si>
    <t>Tuny6</t>
  </si>
  <si>
    <t>Kč6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</si>
  <si>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</si>
  <si>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</si>
  <si>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</si>
  <si>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</si>
  <si>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</si>
  <si>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</si>
  <si>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</si>
  <si>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</si>
  <si>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</si>
  <si>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</si>
  <si>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</si>
  <si>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</si>
  <si>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Kategorie</t>
  </si>
  <si>
    <t>Tuky a oleje</t>
  </si>
  <si>
    <t>Stavební</t>
  </si>
  <si>
    <t>Kategorie2</t>
  </si>
  <si>
    <t>Kategorie3</t>
  </si>
  <si>
    <t>Kategorie4</t>
  </si>
  <si>
    <t>Kategorie5</t>
  </si>
  <si>
    <t>Kategorie6</t>
  </si>
  <si>
    <t>CELKEM T</t>
  </si>
  <si>
    <t>CELKEM Kč</t>
  </si>
  <si>
    <t>AVE</t>
  </si>
  <si>
    <t>Recovera</t>
  </si>
  <si>
    <t>Technické služby</t>
  </si>
  <si>
    <t>Agrochov</t>
  </si>
  <si>
    <t>Aveli</t>
  </si>
  <si>
    <t>SKO*</t>
  </si>
  <si>
    <t>TO* - plast</t>
  </si>
  <si>
    <t>TO* - papír</t>
  </si>
  <si>
    <t>TO* - sklo</t>
  </si>
  <si>
    <t>*SKO = směsný komunání odpad zbytkový</t>
  </si>
  <si>
    <t>*TO = tříděný odpad (plast, papír, sklo)</t>
  </si>
  <si>
    <t>Poplatníci s trvalým pobytem</t>
  </si>
  <si>
    <t>Poplatníci nemovitostí:</t>
  </si>
  <si>
    <t>Celkové náklady</t>
  </si>
  <si>
    <t>Poplatníci celkem</t>
  </si>
  <si>
    <t>Náklad na 1 poplatníka</t>
  </si>
  <si>
    <t>Likvidace odpadu za období 1-12/2022 - svozová firmy: AVE CZ odpadové hospodářství  s.r.o., Recovera Využití zdrojů a.s. a sběrný dvůr Technické služby Lipník, p.o.</t>
  </si>
  <si>
    <t>Likvidace odpadu za období 1-12/2023 - svozová firmy: AVELI ECO s.r.o., Recovera Využití zdrojů a.s. a sběrný dvůr Technické služby Lipník, p.o., Agrochov Jezernice a.s.</t>
  </si>
  <si>
    <t>Likvidace odpadu za období 1-12/2024 - svozová firma: Recovera Využití zdrojů a.s., sběrný dvůr Technické služby Lipník, p.o. a Agrochov Jezernice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</si>
</sst>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4"/>
      <color rgb="FFFF006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1"/>
      <color rgb="FFFF00FF"/>
      <name val="Calibri"/>
      <family val="2"/>
      <charset val="238"/>
      <scheme val="minor"/>
    </font>
    <font>
      <b/>
      <sz val="10"/>
      <color rgb="FFFF00FF"/>
      <name val="Arial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color rgb="FFFF00FF"/>
      <name val="Arial Narrow"/>
      <family val="2"/>
      <charset val="238"/>
    </font>
    <font>
      <b/>
      <sz val="12"/>
      <color rgb="FF7030A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7030A0"/>
      <name val="Calibri"/>
      <family val="2"/>
      <charset val="238"/>
      <scheme val="minor"/>
    </font>
    <font>
      <b/>
      <sz val="10"/>
      <color rgb="FF7030A0"/>
      <name val="Arial"/>
      <family val="2"/>
      <charset val="238"/>
    </font>
    <font>
      <b/>
      <sz val="10"/>
      <color rgb="FF00206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6D6F2"/>
        <bgColor indexed="64"/>
      </patternFill>
    </fill>
    <fill>
      <patternFill patternType="solid">
        <fgColor rgb="FFF2DCF8"/>
        <bgColor indexed="64"/>
      </patternFill>
    </fill>
    <fill>
      <patternFill patternType="solid">
        <fgColor rgb="FFCDFFEE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A7C4"/>
        <bgColor indexed="64"/>
      </patternFill>
    </fill>
    <fill>
      <patternFill patternType="solid">
        <fgColor rgb="FFE1FEBE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rgb="FFFF0000"/>
      </bottom>
      <diagonal/>
    </border>
    <border>
      <left/>
      <right style="double">
        <color indexed="64"/>
      </right>
      <top/>
      <bottom style="thin">
        <color rgb="FFFF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/>
      <right style="double">
        <color indexed="64"/>
      </right>
      <top/>
      <bottom style="double">
        <color rgb="FFFF0000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rgb="FFFF0000"/>
      </bottom>
      <diagonal/>
    </border>
    <border>
      <left/>
      <right style="dashed">
        <color indexed="64"/>
      </right>
      <top/>
      <bottom style="double">
        <color rgb="FFFF0000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rgb="FFFF0000"/>
      </bottom>
      <diagonal/>
    </border>
    <border>
      <left style="dashed">
        <color indexed="64"/>
      </left>
      <right/>
      <top/>
      <bottom style="double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double">
        <color indexed="64"/>
      </right>
      <top/>
      <bottom style="thin">
        <color rgb="FFFF0000"/>
      </bottom>
      <diagonal/>
    </border>
    <border>
      <left style="double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double">
        <color indexed="64"/>
      </right>
      <top/>
      <bottom style="double">
        <color rgb="FFFF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rgb="FFFF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rgb="FF0070C0"/>
      </bottom>
      <diagonal/>
    </border>
    <border>
      <left/>
      <right style="thin">
        <color indexed="64"/>
      </right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 style="thin">
        <color indexed="64"/>
      </left>
      <right style="thin">
        <color indexed="64"/>
      </right>
      <top/>
      <bottom style="double">
        <color rgb="FF0070C0"/>
      </bottom>
      <diagonal/>
    </border>
    <border>
      <left style="thin">
        <color indexed="64"/>
      </left>
      <right style="thin">
        <color indexed="64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thin">
        <color indexed="64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 style="thin">
        <color indexed="64"/>
      </right>
      <top/>
      <bottom style="double">
        <color rgb="FFFF00FF"/>
      </bottom>
      <diagonal/>
    </border>
    <border>
      <left style="thin">
        <color indexed="64"/>
      </left>
      <right/>
      <top/>
      <bottom style="double">
        <color rgb="FFFF00FF"/>
      </bottom>
      <diagonal/>
    </border>
    <border>
      <left/>
      <right/>
      <top/>
      <bottom style="double">
        <color rgb="FFFF00FF"/>
      </bottom>
      <diagonal/>
    </border>
    <border>
      <left/>
      <right style="thin">
        <color indexed="64"/>
      </right>
      <top/>
      <bottom style="double">
        <color rgb="FFFF00FF"/>
      </bottom>
      <diagonal/>
    </border>
    <border>
      <left style="thin">
        <color indexed="64"/>
      </left>
      <right/>
      <top style="double">
        <color rgb="FFFF00FF"/>
      </top>
      <bottom/>
      <diagonal/>
    </border>
    <border>
      <left/>
      <right/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4" tint="-0.249977111117893"/>
      </bottom>
      <diagonal/>
    </border>
    <border>
      <left style="thin">
        <color indexed="64"/>
      </left>
      <right/>
      <top/>
      <bottom style="double">
        <color theme="4" tint="-0.249977111117893"/>
      </bottom>
      <diagonal/>
    </border>
    <border>
      <left/>
      <right/>
      <top/>
      <bottom style="double">
        <color theme="4" tint="-0.249977111117893"/>
      </bottom>
      <diagonal/>
    </border>
    <border>
      <left/>
      <right style="thin">
        <color indexed="64"/>
      </right>
      <top/>
      <bottom style="double">
        <color theme="4" tint="-0.249977111117893"/>
      </bottom>
      <diagonal/>
    </border>
  </borders>
  <cellStyleXfs count="1">
    <xf numFmtId="0" fontId="0" fillId="0" borderId="0"/>
  </cellStyleXfs>
  <cellXfs count="555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4" xfId="0" applyFill="1" applyBorder="1"/>
    <xf numFmtId="0" fontId="0" fillId="4" borderId="4" xfId="0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4" xfId="0" applyFont="1" applyFill="1" applyBorder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1" fillId="2" borderId="5" xfId="0" applyFont="1" applyFill="1" applyBorder="1"/>
    <xf numFmtId="0" fontId="3" fillId="2" borderId="4" xfId="0" applyFont="1" applyFill="1" applyBorder="1"/>
    <xf numFmtId="0" fontId="5" fillId="2" borderId="4" xfId="0" applyFont="1" applyFill="1" applyBorder="1"/>
    <xf numFmtId="0" fontId="7" fillId="2" borderId="4" xfId="0" applyFont="1" applyFill="1" applyBorder="1"/>
    <xf numFmtId="0" fontId="0" fillId="3" borderId="5" xfId="0" applyFill="1" applyBorder="1"/>
    <xf numFmtId="0" fontId="0" fillId="4" borderId="5" xfId="0" applyFill="1" applyBorder="1"/>
    <xf numFmtId="0" fontId="1" fillId="0" borderId="6" xfId="0" applyFont="1" applyBorder="1" applyAlignment="1">
      <alignment horizontal="center"/>
    </xf>
    <xf numFmtId="164" fontId="3" fillId="2" borderId="7" xfId="0" applyNumberFormat="1" applyFont="1" applyFill="1" applyBorder="1"/>
    <xf numFmtId="164" fontId="5" fillId="2" borderId="7" xfId="0" applyNumberFormat="1" applyFont="1" applyFill="1" applyBorder="1"/>
    <xf numFmtId="164" fontId="7" fillId="2" borderId="7" xfId="0" applyNumberFormat="1" applyFont="1" applyFill="1" applyBorder="1"/>
    <xf numFmtId="164" fontId="1" fillId="2" borderId="1" xfId="0" applyNumberFormat="1" applyFon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2" fillId="2" borderId="6" xfId="0" applyNumberFormat="1" applyFont="1" applyFill="1" applyBorder="1"/>
    <xf numFmtId="164" fontId="4" fillId="2" borderId="7" xfId="0" applyNumberFormat="1" applyFont="1" applyFill="1" applyBorder="1"/>
    <xf numFmtId="164" fontId="6" fillId="2" borderId="8" xfId="0" applyNumberFormat="1" applyFont="1" applyFill="1" applyBorder="1"/>
    <xf numFmtId="0" fontId="1" fillId="0" borderId="1" xfId="0" applyFont="1" applyBorder="1" applyAlignment="1">
      <alignment horizontal="center"/>
    </xf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4" borderId="8" xfId="0" applyNumberFormat="1" applyFont="1" applyFill="1" applyBorder="1"/>
    <xf numFmtId="0" fontId="0" fillId="5" borderId="3" xfId="0" applyFill="1" applyBorder="1"/>
    <xf numFmtId="0" fontId="7" fillId="5" borderId="5" xfId="0" applyFont="1" applyFill="1" applyBorder="1"/>
    <xf numFmtId="164" fontId="6" fillId="5" borderId="8" xfId="0" applyNumberFormat="1" applyFont="1" applyFill="1" applyBorder="1"/>
    <xf numFmtId="0" fontId="6" fillId="5" borderId="0" xfId="0" applyFont="1" applyFill="1"/>
    <xf numFmtId="164" fontId="8" fillId="5" borderId="1" xfId="0" applyNumberFormat="1" applyFont="1" applyFill="1" applyBorder="1"/>
    <xf numFmtId="164" fontId="8" fillId="0" borderId="0" xfId="0" applyNumberFormat="1" applyFont="1"/>
    <xf numFmtId="164" fontId="1" fillId="0" borderId="0" xfId="0" applyNumberFormat="1" applyFont="1"/>
    <xf numFmtId="4" fontId="0" fillId="0" borderId="2" xfId="0" applyNumberFormat="1" applyBorder="1"/>
    <xf numFmtId="4" fontId="0" fillId="0" borderId="9" xfId="0" applyNumberFormat="1" applyBorder="1"/>
    <xf numFmtId="4" fontId="0" fillId="0" borderId="0" xfId="0" applyNumberFormat="1"/>
    <xf numFmtId="4" fontId="0" fillId="6" borderId="2" xfId="0" applyNumberFormat="1" applyFill="1" applyBorder="1" applyAlignment="1">
      <alignment horizontal="center"/>
    </xf>
    <xf numFmtId="4" fontId="0" fillId="7" borderId="2" xfId="0" applyNumberFormat="1" applyFill="1" applyBorder="1" applyAlignment="1">
      <alignment horizontal="center"/>
    </xf>
    <xf numFmtId="4" fontId="0" fillId="3" borderId="9" xfId="0" applyNumberFormat="1" applyFill="1" applyBorder="1"/>
    <xf numFmtId="4" fontId="0" fillId="8" borderId="9" xfId="0" applyNumberFormat="1" applyFill="1" applyBorder="1"/>
    <xf numFmtId="0" fontId="1" fillId="0" borderId="11" xfId="0" applyFont="1" applyBorder="1" applyAlignment="1">
      <alignment horizontal="center"/>
    </xf>
    <xf numFmtId="4" fontId="0" fillId="8" borderId="18" xfId="0" applyNumberFormat="1" applyFill="1" applyBorder="1"/>
    <xf numFmtId="4" fontId="0" fillId="3" borderId="18" xfId="0" applyNumberFormat="1" applyFill="1" applyBorder="1"/>
    <xf numFmtId="0" fontId="0" fillId="0" borderId="21" xfId="0" applyBorder="1"/>
    <xf numFmtId="4" fontId="1" fillId="7" borderId="22" xfId="0" applyNumberFormat="1" applyFont="1" applyFill="1" applyBorder="1" applyAlignment="1">
      <alignment horizontal="center"/>
    </xf>
    <xf numFmtId="4" fontId="1" fillId="8" borderId="23" xfId="0" applyNumberFormat="1" applyFont="1" applyFill="1" applyBorder="1"/>
    <xf numFmtId="4" fontId="1" fillId="7" borderId="17" xfId="0" applyNumberFormat="1" applyFont="1" applyFill="1" applyBorder="1"/>
    <xf numFmtId="4" fontId="1" fillId="8" borderId="18" xfId="0" applyNumberFormat="1" applyFont="1" applyFill="1" applyBorder="1"/>
    <xf numFmtId="4" fontId="1" fillId="6" borderId="17" xfId="0" applyNumberFormat="1" applyFont="1" applyFill="1" applyBorder="1"/>
    <xf numFmtId="4" fontId="1" fillId="3" borderId="18" xfId="0" applyNumberFormat="1" applyFont="1" applyFill="1" applyBorder="1"/>
    <xf numFmtId="4" fontId="1" fillId="7" borderId="25" xfId="0" applyNumberFormat="1" applyFont="1" applyFill="1" applyBorder="1"/>
    <xf numFmtId="4" fontId="1" fillId="8" borderId="26" xfId="0" applyNumberFormat="1" applyFont="1" applyFill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7" borderId="24" xfId="0" applyNumberFormat="1" applyFont="1" applyFill="1" applyBorder="1" applyAlignment="1">
      <alignment horizontal="center"/>
    </xf>
    <xf numFmtId="4" fontId="1" fillId="8" borderId="24" xfId="0" applyNumberFormat="1" applyFont="1" applyFill="1" applyBorder="1"/>
    <xf numFmtId="4" fontId="0" fillId="6" borderId="0" xfId="0" applyNumberFormat="1" applyFill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" fontId="0" fillId="7" borderId="27" xfId="0" applyNumberFormat="1" applyFill="1" applyBorder="1" applyAlignment="1">
      <alignment horizontal="center"/>
    </xf>
    <xf numFmtId="4" fontId="0" fillId="8" borderId="28" xfId="0" applyNumberFormat="1" applyFill="1" applyBorder="1"/>
    <xf numFmtId="4" fontId="0" fillId="0" borderId="30" xfId="0" applyNumberFormat="1" applyBorder="1"/>
    <xf numFmtId="4" fontId="0" fillId="0" borderId="28" xfId="0" applyNumberFormat="1" applyBorder="1"/>
    <xf numFmtId="4" fontId="0" fillId="0" borderId="27" xfId="0" applyNumberFormat="1" applyBorder="1"/>
    <xf numFmtId="4" fontId="0" fillId="8" borderId="12" xfId="0" applyNumberFormat="1" applyFill="1" applyBorder="1"/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4" fontId="0" fillId="6" borderId="34" xfId="0" applyNumberFormat="1" applyFill="1" applyBorder="1" applyAlignment="1">
      <alignment horizontal="center"/>
    </xf>
    <xf numFmtId="4" fontId="0" fillId="3" borderId="35" xfId="0" applyNumberFormat="1" applyFill="1" applyBorder="1"/>
    <xf numFmtId="4" fontId="0" fillId="0" borderId="36" xfId="0" applyNumberFormat="1" applyBorder="1"/>
    <xf numFmtId="4" fontId="0" fillId="0" borderId="35" xfId="0" applyNumberFormat="1" applyBorder="1"/>
    <xf numFmtId="4" fontId="0" fillId="0" borderId="34" xfId="0" applyNumberFormat="1" applyBorder="1"/>
    <xf numFmtId="4" fontId="0" fillId="3" borderId="37" xfId="0" applyNumberFormat="1" applyFill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" fontId="0" fillId="0" borderId="12" xfId="0" applyNumberFormat="1" applyBorder="1"/>
    <xf numFmtId="4" fontId="0" fillId="0" borderId="18" xfId="0" applyNumberFormat="1" applyBorder="1"/>
    <xf numFmtId="4" fontId="0" fillId="0" borderId="37" xfId="0" applyNumberFormat="1" applyBorder="1"/>
    <xf numFmtId="4" fontId="1" fillId="0" borderId="24" xfId="0" applyNumberFormat="1" applyFont="1" applyBorder="1" applyAlignment="1">
      <alignment horizontal="center"/>
    </xf>
    <xf numFmtId="4" fontId="1" fillId="0" borderId="24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4" fontId="1" fillId="11" borderId="22" xfId="0" applyNumberFormat="1" applyFont="1" applyFill="1" applyBorder="1" applyAlignment="1">
      <alignment horizontal="center"/>
    </xf>
    <xf numFmtId="4" fontId="1" fillId="11" borderId="23" xfId="0" applyNumberFormat="1" applyFont="1" applyFill="1" applyBorder="1"/>
    <xf numFmtId="4" fontId="1" fillId="13" borderId="26" xfId="0" applyNumberFormat="1" applyFont="1" applyFill="1" applyBorder="1"/>
    <xf numFmtId="4" fontId="1" fillId="7" borderId="17" xfId="0" applyNumberFormat="1" applyFont="1" applyFill="1" applyBorder="1" applyAlignment="1">
      <alignment horizontal="center"/>
    </xf>
    <xf numFmtId="4" fontId="1" fillId="6" borderId="17" xfId="0" applyNumberFormat="1" applyFont="1" applyFill="1" applyBorder="1" applyAlignment="1">
      <alignment horizontal="center"/>
    </xf>
    <xf numFmtId="4" fontId="1" fillId="13" borderId="25" xfId="0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1" fillId="9" borderId="23" xfId="0" applyNumberFormat="1" applyFont="1" applyFill="1" applyBorder="1"/>
    <xf numFmtId="4" fontId="1" fillId="5" borderId="24" xfId="0" applyNumberFormat="1" applyFont="1" applyFill="1" applyBorder="1" applyAlignment="1">
      <alignment horizontal="center"/>
    </xf>
    <xf numFmtId="4" fontId="1" fillId="5" borderId="24" xfId="0" applyNumberFormat="1" applyFont="1" applyFill="1" applyBorder="1"/>
    <xf numFmtId="4" fontId="1" fillId="12" borderId="23" xfId="0" applyNumberFormat="1" applyFont="1" applyFill="1" applyBorder="1"/>
    <xf numFmtId="4" fontId="1" fillId="14" borderId="22" xfId="0" applyNumberFormat="1" applyFont="1" applyFill="1" applyBorder="1" applyAlignment="1">
      <alignment horizontal="center"/>
    </xf>
    <xf numFmtId="4" fontId="1" fillId="14" borderId="23" xfId="0" applyNumberFormat="1" applyFont="1" applyFill="1" applyBorder="1"/>
    <xf numFmtId="4" fontId="1" fillId="12" borderId="22" xfId="0" applyNumberFormat="1" applyFont="1" applyFill="1" applyBorder="1" applyAlignment="1">
      <alignment horizontal="center"/>
    </xf>
    <xf numFmtId="4" fontId="1" fillId="9" borderId="2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9" fillId="0" borderId="0" xfId="0" applyNumberFormat="1" applyFont="1"/>
    <xf numFmtId="0" fontId="1" fillId="0" borderId="0" xfId="0" applyFont="1"/>
    <xf numFmtId="164" fontId="0" fillId="0" borderId="0" xfId="0" applyNumberFormat="1"/>
    <xf numFmtId="4" fontId="17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7" fillId="0" borderId="0" xfId="0" applyFont="1"/>
    <xf numFmtId="0" fontId="4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7" fillId="0" borderId="6" xfId="0" applyFont="1" applyBorder="1"/>
    <xf numFmtId="0" fontId="4" fillId="0" borderId="7" xfId="0" applyFont="1" applyBorder="1"/>
    <xf numFmtId="0" fontId="0" fillId="0" borderId="7" xfId="0" applyBorder="1"/>
    <xf numFmtId="0" fontId="17" fillId="0" borderId="7" xfId="0" applyFont="1" applyBorder="1"/>
    <xf numFmtId="0" fontId="9" fillId="0" borderId="7" xfId="0" applyFont="1" applyBorder="1"/>
    <xf numFmtId="0" fontId="0" fillId="0" borderId="8" xfId="0" applyBorder="1"/>
    <xf numFmtId="0" fontId="17" fillId="0" borderId="41" xfId="0" applyFont="1" applyBorder="1"/>
    <xf numFmtId="4" fontId="17" fillId="0" borderId="42" xfId="0" applyNumberFormat="1" applyFont="1" applyBorder="1" applyAlignment="1">
      <alignment horizontal="center"/>
    </xf>
    <xf numFmtId="164" fontId="17" fillId="0" borderId="40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0" fontId="0" fillId="0" borderId="2" xfId="0" applyBorder="1"/>
    <xf numFmtId="0" fontId="17" fillId="0" borderId="2" xfId="0" applyFont="1" applyBorder="1"/>
    <xf numFmtId="164" fontId="18" fillId="0" borderId="9" xfId="0" applyNumberFormat="1" applyFont="1" applyBorder="1" applyAlignment="1">
      <alignment horizontal="right"/>
    </xf>
    <xf numFmtId="164" fontId="19" fillId="0" borderId="9" xfId="0" applyNumberFormat="1" applyFont="1" applyBorder="1" applyAlignment="1">
      <alignment horizontal="right"/>
    </xf>
    <xf numFmtId="0" fontId="9" fillId="0" borderId="0" xfId="0" applyFont="1"/>
    <xf numFmtId="0" fontId="0" fillId="0" borderId="3" xfId="0" applyBorder="1"/>
    <xf numFmtId="0" fontId="0" fillId="0" borderId="43" xfId="0" applyBorder="1"/>
    <xf numFmtId="0" fontId="18" fillId="0" borderId="42" xfId="0" applyFont="1" applyBorder="1" applyAlignment="1">
      <alignment horizontal="right"/>
    </xf>
    <xf numFmtId="164" fontId="18" fillId="0" borderId="42" xfId="0" applyNumberFormat="1" applyFont="1" applyBorder="1" applyAlignment="1">
      <alignment horizontal="right"/>
    </xf>
    <xf numFmtId="0" fontId="17" fillId="0" borderId="42" xfId="0" applyFont="1" applyBorder="1"/>
    <xf numFmtId="164" fontId="18" fillId="0" borderId="40" xfId="0" applyNumberFormat="1" applyFont="1" applyBorder="1" applyAlignment="1">
      <alignment horizontal="right"/>
    </xf>
    <xf numFmtId="164" fontId="17" fillId="0" borderId="0" xfId="0" applyNumberFormat="1" applyFont="1"/>
    <xf numFmtId="164" fontId="17" fillId="0" borderId="9" xfId="0" applyNumberFormat="1" applyFont="1" applyBorder="1"/>
    <xf numFmtId="164" fontId="4" fillId="0" borderId="0" xfId="0" applyNumberFormat="1" applyFont="1"/>
    <xf numFmtId="0" fontId="19" fillId="0" borderId="42" xfId="0" applyFont="1" applyBorder="1" applyAlignment="1">
      <alignment horizontal="right"/>
    </xf>
    <xf numFmtId="44" fontId="19" fillId="0" borderId="40" xfId="0" applyNumberFormat="1" applyFont="1" applyBorder="1"/>
    <xf numFmtId="44" fontId="19" fillId="0" borderId="9" xfId="0" applyNumberFormat="1" applyFont="1" applyBorder="1" applyAlignment="1">
      <alignment horizontal="right"/>
    </xf>
    <xf numFmtId="44" fontId="19" fillId="0" borderId="9" xfId="0" applyNumberFormat="1" applyFont="1" applyBorder="1"/>
    <xf numFmtId="44" fontId="0" fillId="0" borderId="44" xfId="0" applyNumberFormat="1" applyBorder="1"/>
    <xf numFmtId="0" fontId="0" fillId="0" borderId="9" xfId="0" applyBorder="1"/>
    <xf numFmtId="164" fontId="0" fillId="0" borderId="44" xfId="0" applyNumberFormat="1" applyBorder="1"/>
    <xf numFmtId="0" fontId="17" fillId="0" borderId="43" xfId="0" applyFont="1" applyBorder="1"/>
    <xf numFmtId="164" fontId="17" fillId="0" borderId="43" xfId="0" applyNumberFormat="1" applyFont="1" applyBorder="1"/>
    <xf numFmtId="164" fontId="17" fillId="0" borderId="44" xfId="0" applyNumberFormat="1" applyFont="1" applyBorder="1"/>
    <xf numFmtId="0" fontId="19" fillId="0" borderId="43" xfId="0" applyFont="1" applyBorder="1" applyAlignment="1">
      <alignment horizontal="right"/>
    </xf>
    <xf numFmtId="44" fontId="19" fillId="0" borderId="44" xfId="0" applyNumberFormat="1" applyFont="1" applyBorder="1"/>
    <xf numFmtId="4" fontId="17" fillId="0" borderId="6" xfId="0" applyNumberFormat="1" applyFont="1" applyBorder="1"/>
    <xf numFmtId="4" fontId="4" fillId="0" borderId="7" xfId="0" applyNumberFormat="1" applyFont="1" applyBorder="1"/>
    <xf numFmtId="4" fontId="0" fillId="0" borderId="8" xfId="0" applyNumberFormat="1" applyBorder="1"/>
    <xf numFmtId="4" fontId="17" fillId="0" borderId="7" xfId="0" applyNumberFormat="1" applyFont="1" applyBorder="1"/>
    <xf numFmtId="4" fontId="0" fillId="0" borderId="7" xfId="0" applyNumberFormat="1" applyBorder="1"/>
    <xf numFmtId="164" fontId="17" fillId="0" borderId="6" xfId="0" applyNumberFormat="1" applyFont="1" applyBorder="1"/>
    <xf numFmtId="164" fontId="4" fillId="0" borderId="7" xfId="0" applyNumberFormat="1" applyFont="1" applyBorder="1"/>
    <xf numFmtId="164" fontId="0" fillId="0" borderId="8" xfId="0" applyNumberFormat="1" applyBorder="1"/>
    <xf numFmtId="164" fontId="17" fillId="0" borderId="7" xfId="0" applyNumberFormat="1" applyFont="1" applyBorder="1"/>
    <xf numFmtId="164" fontId="0" fillId="0" borderId="7" xfId="0" applyNumberFormat="1" applyBorder="1"/>
    <xf numFmtId="0" fontId="0" fillId="0" borderId="45" xfId="0" applyBorder="1"/>
    <xf numFmtId="164" fontId="0" fillId="0" borderId="45" xfId="0" applyNumberFormat="1" applyBorder="1"/>
    <xf numFmtId="4" fontId="0" fillId="0" borderId="45" xfId="0" applyNumberFormat="1" applyBorder="1"/>
    <xf numFmtId="0" fontId="0" fillId="0" borderId="47" xfId="0" applyBorder="1"/>
    <xf numFmtId="0" fontId="0" fillId="0" borderId="48" xfId="0" applyBorder="1"/>
    <xf numFmtId="44" fontId="19" fillId="0" borderId="46" xfId="0" applyNumberFormat="1" applyFont="1" applyBorder="1"/>
    <xf numFmtId="0" fontId="19" fillId="0" borderId="47" xfId="0" applyFont="1" applyBorder="1" applyAlignment="1">
      <alignment horizontal="right"/>
    </xf>
    <xf numFmtId="164" fontId="17" fillId="0" borderId="46" xfId="0" applyNumberFormat="1" applyFont="1" applyBorder="1"/>
    <xf numFmtId="0" fontId="17" fillId="0" borderId="47" xfId="0" applyFont="1" applyBorder="1"/>
    <xf numFmtId="164" fontId="17" fillId="0" borderId="47" xfId="0" applyNumberFormat="1" applyFont="1" applyBorder="1"/>
    <xf numFmtId="164" fontId="0" fillId="0" borderId="46" xfId="0" applyNumberFormat="1" applyBorder="1"/>
    <xf numFmtId="44" fontId="17" fillId="0" borderId="40" xfId="0" applyNumberFormat="1" applyFont="1" applyBorder="1"/>
    <xf numFmtId="44" fontId="4" fillId="0" borderId="9" xfId="0" applyNumberFormat="1" applyFont="1" applyBorder="1"/>
    <xf numFmtId="44" fontId="0" fillId="0" borderId="46" xfId="0" applyNumberFormat="1" applyBorder="1"/>
    <xf numFmtId="44" fontId="17" fillId="0" borderId="9" xfId="0" applyNumberFormat="1" applyFon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164" fontId="0" fillId="0" borderId="51" xfId="0" applyNumberFormat="1" applyBorder="1"/>
    <xf numFmtId="44" fontId="0" fillId="0" borderId="52" xfId="0" applyNumberFormat="1" applyBorder="1"/>
    <xf numFmtId="4" fontId="0" fillId="0" borderId="49" xfId="0" applyNumberFormat="1" applyBorder="1"/>
    <xf numFmtId="164" fontId="0" fillId="0" borderId="49" xfId="0" applyNumberFormat="1" applyBorder="1"/>
    <xf numFmtId="44" fontId="0" fillId="0" borderId="9" xfId="0" applyNumberFormat="1" applyBorder="1"/>
    <xf numFmtId="164" fontId="0" fillId="0" borderId="52" xfId="0" applyNumberFormat="1" applyBorder="1"/>
    <xf numFmtId="0" fontId="17" fillId="0" borderId="51" xfId="0" applyFont="1" applyBorder="1"/>
    <xf numFmtId="164" fontId="17" fillId="0" borderId="51" xfId="0" applyNumberFormat="1" applyFont="1" applyBorder="1"/>
    <xf numFmtId="0" fontId="17" fillId="0" borderId="52" xfId="0" applyFont="1" applyBorder="1"/>
    <xf numFmtId="0" fontId="0" fillId="0" borderId="51" xfId="0" applyBorder="1" applyAlignment="1">
      <alignment horizontal="right"/>
    </xf>
    <xf numFmtId="0" fontId="20" fillId="0" borderId="7" xfId="0" applyFont="1" applyBorder="1"/>
    <xf numFmtId="0" fontId="20" fillId="0" borderId="2" xfId="0" applyFont="1" applyBorder="1"/>
    <xf numFmtId="0" fontId="20" fillId="0" borderId="0" xfId="0" applyFont="1"/>
    <xf numFmtId="164" fontId="20" fillId="0" borderId="9" xfId="0" applyNumberFormat="1" applyFont="1" applyBorder="1"/>
    <xf numFmtId="164" fontId="20" fillId="0" borderId="0" xfId="0" applyNumberFormat="1" applyFont="1"/>
    <xf numFmtId="0" fontId="20" fillId="0" borderId="0" xfId="0" applyFont="1" applyAlignment="1">
      <alignment horizontal="right"/>
    </xf>
    <xf numFmtId="44" fontId="20" fillId="0" borderId="9" xfId="0" applyNumberFormat="1" applyFont="1" applyBorder="1"/>
    <xf numFmtId="0" fontId="21" fillId="0" borderId="0" xfId="0" applyFont="1"/>
    <xf numFmtId="4" fontId="20" fillId="0" borderId="7" xfId="0" applyNumberFormat="1" applyFont="1" applyBorder="1"/>
    <xf numFmtId="164" fontId="20" fillId="0" borderId="7" xfId="0" applyNumberFormat="1" applyFont="1" applyBorder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5" fillId="0" borderId="0" xfId="0" applyFont="1"/>
    <xf numFmtId="0" fontId="24" fillId="0" borderId="49" xfId="0" applyFont="1" applyBorder="1"/>
    <xf numFmtId="0" fontId="24" fillId="0" borderId="50" xfId="0" applyFont="1" applyBorder="1"/>
    <xf numFmtId="0" fontId="24" fillId="0" borderId="61" xfId="0" applyFont="1" applyBorder="1"/>
    <xf numFmtId="0" fontId="24" fillId="0" borderId="51" xfId="0" applyFont="1" applyBorder="1"/>
    <xf numFmtId="44" fontId="24" fillId="0" borderId="62" xfId="0" applyNumberFormat="1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55" xfId="0" applyFont="1" applyBorder="1"/>
    <xf numFmtId="0" fontId="26" fillId="0" borderId="0" xfId="0" applyFont="1"/>
    <xf numFmtId="164" fontId="26" fillId="0" borderId="56" xfId="0" applyNumberFormat="1" applyFont="1" applyBorder="1"/>
    <xf numFmtId="164" fontId="26" fillId="0" borderId="0" xfId="0" applyNumberFormat="1" applyFont="1"/>
    <xf numFmtId="0" fontId="26" fillId="0" borderId="0" xfId="0" applyFont="1" applyAlignment="1">
      <alignment horizontal="right"/>
    </xf>
    <xf numFmtId="44" fontId="26" fillId="0" borderId="56" xfId="0" applyNumberFormat="1" applyFont="1" applyBorder="1"/>
    <xf numFmtId="0" fontId="24" fillId="0" borderId="62" xfId="0" applyFont="1" applyBorder="1"/>
    <xf numFmtId="0" fontId="24" fillId="0" borderId="7" xfId="0" applyFont="1" applyBorder="1"/>
    <xf numFmtId="0" fontId="24" fillId="0" borderId="2" xfId="0" applyFont="1" applyBorder="1"/>
    <xf numFmtId="0" fontId="24" fillId="0" borderId="0" xfId="0" applyFont="1"/>
    <xf numFmtId="0" fontId="24" fillId="0" borderId="9" xfId="0" applyFont="1" applyBorder="1"/>
    <xf numFmtId="164" fontId="24" fillId="0" borderId="0" xfId="0" applyNumberFormat="1" applyFont="1"/>
    <xf numFmtId="44" fontId="24" fillId="0" borderId="9" xfId="0" applyNumberFormat="1" applyFont="1" applyBorder="1"/>
    <xf numFmtId="4" fontId="24" fillId="0" borderId="7" xfId="0" applyNumberFormat="1" applyFont="1" applyBorder="1"/>
    <xf numFmtId="164" fontId="24" fillId="0" borderId="7" xfId="0" applyNumberFormat="1" applyFont="1" applyBorder="1"/>
    <xf numFmtId="0" fontId="27" fillId="0" borderId="53" xfId="0" applyFont="1" applyBorder="1"/>
    <xf numFmtId="4" fontId="27" fillId="0" borderId="42" xfId="0" applyNumberFormat="1" applyFont="1" applyBorder="1" applyAlignment="1">
      <alignment horizontal="center"/>
    </xf>
    <xf numFmtId="164" fontId="27" fillId="0" borderId="54" xfId="0" applyNumberFormat="1" applyFont="1" applyBorder="1" applyAlignment="1">
      <alignment horizontal="right"/>
    </xf>
    <xf numFmtId="0" fontId="27" fillId="0" borderId="42" xfId="0" applyFont="1" applyBorder="1"/>
    <xf numFmtId="0" fontId="27" fillId="0" borderId="42" xfId="0" applyFont="1" applyBorder="1" applyAlignment="1">
      <alignment horizontal="right"/>
    </xf>
    <xf numFmtId="164" fontId="27" fillId="0" borderId="42" xfId="0" applyNumberFormat="1" applyFont="1" applyBorder="1" applyAlignment="1">
      <alignment horizontal="right"/>
    </xf>
    <xf numFmtId="0" fontId="23" fillId="0" borderId="42" xfId="0" applyFont="1" applyBorder="1" applyAlignment="1">
      <alignment horizontal="right"/>
    </xf>
    <xf numFmtId="44" fontId="23" fillId="0" borderId="54" xfId="0" applyNumberFormat="1" applyFont="1" applyBorder="1"/>
    <xf numFmtId="44" fontId="27" fillId="0" borderId="54" xfId="0" applyNumberFormat="1" applyFont="1" applyBorder="1"/>
    <xf numFmtId="0" fontId="23" fillId="0" borderId="55" xfId="0" applyFont="1" applyBorder="1"/>
    <xf numFmtId="0" fontId="23" fillId="0" borderId="0" xfId="0" applyFont="1"/>
    <xf numFmtId="164" fontId="23" fillId="0" borderId="56" xfId="0" applyNumberFormat="1" applyFont="1" applyBorder="1"/>
    <xf numFmtId="0" fontId="27" fillId="0" borderId="0" xfId="0" applyFont="1"/>
    <xf numFmtId="164" fontId="27" fillId="0" borderId="0" xfId="0" applyNumberFormat="1" applyFont="1"/>
    <xf numFmtId="4" fontId="23" fillId="0" borderId="0" xfId="0" applyNumberFormat="1" applyFont="1" applyAlignment="1">
      <alignment horizontal="right"/>
    </xf>
    <xf numFmtId="44" fontId="23" fillId="0" borderId="56" xfId="0" applyNumberFormat="1" applyFont="1" applyBorder="1" applyAlignment="1">
      <alignment horizontal="right"/>
    </xf>
    <xf numFmtId="44" fontId="23" fillId="0" borderId="56" xfId="0" applyNumberFormat="1" applyFont="1" applyBorder="1"/>
    <xf numFmtId="0" fontId="28" fillId="0" borderId="57" xfId="0" applyFont="1" applyBorder="1"/>
    <xf numFmtId="0" fontId="28" fillId="0" borderId="43" xfId="0" applyFont="1" applyBorder="1"/>
    <xf numFmtId="164" fontId="28" fillId="0" borderId="58" xfId="0" applyNumberFormat="1" applyFont="1" applyBorder="1"/>
    <xf numFmtId="0" fontId="27" fillId="0" borderId="43" xfId="0" applyFont="1" applyBorder="1"/>
    <xf numFmtId="164" fontId="27" fillId="0" borderId="43" xfId="0" applyNumberFormat="1" applyFont="1" applyBorder="1"/>
    <xf numFmtId="0" fontId="23" fillId="0" borderId="43" xfId="0" applyFont="1" applyBorder="1" applyAlignment="1">
      <alignment horizontal="right"/>
    </xf>
    <xf numFmtId="44" fontId="23" fillId="0" borderId="58" xfId="0" applyNumberFormat="1" applyFont="1" applyBorder="1"/>
    <xf numFmtId="44" fontId="28" fillId="0" borderId="58" xfId="0" applyNumberFormat="1" applyFont="1" applyBorder="1"/>
    <xf numFmtId="0" fontId="28" fillId="0" borderId="59" xfId="0" applyFont="1" applyBorder="1"/>
    <xf numFmtId="0" fontId="28" fillId="0" borderId="47" xfId="0" applyFont="1" applyBorder="1"/>
    <xf numFmtId="164" fontId="28" fillId="0" borderId="60" xfId="0" applyNumberFormat="1" applyFont="1" applyBorder="1"/>
    <xf numFmtId="0" fontId="27" fillId="0" borderId="47" xfId="0" applyFont="1" applyBorder="1"/>
    <xf numFmtId="164" fontId="27" fillId="0" borderId="47" xfId="0" applyNumberFormat="1" applyFont="1" applyBorder="1"/>
    <xf numFmtId="0" fontId="23" fillId="0" borderId="47" xfId="0" applyFont="1" applyBorder="1" applyAlignment="1">
      <alignment horizontal="right"/>
    </xf>
    <xf numFmtId="44" fontId="23" fillId="0" borderId="60" xfId="0" applyNumberFormat="1" applyFont="1" applyBorder="1"/>
    <xf numFmtId="44" fontId="28" fillId="0" borderId="60" xfId="0" applyNumberFormat="1" applyFont="1" applyBorder="1"/>
    <xf numFmtId="0" fontId="27" fillId="0" borderId="55" xfId="0" applyFont="1" applyBorder="1"/>
    <xf numFmtId="4" fontId="27" fillId="0" borderId="0" xfId="0" applyNumberFormat="1" applyFont="1" applyAlignment="1">
      <alignment horizontal="center"/>
    </xf>
    <xf numFmtId="164" fontId="27" fillId="0" borderId="56" xfId="0" applyNumberFormat="1" applyFont="1" applyBorder="1" applyAlignment="1">
      <alignment horizontal="right"/>
    </xf>
    <xf numFmtId="164" fontId="27" fillId="0" borderId="0" xfId="0" applyNumberFormat="1" applyFont="1" applyAlignment="1">
      <alignment horizontal="right"/>
    </xf>
    <xf numFmtId="44" fontId="27" fillId="0" borderId="56" xfId="0" applyNumberFormat="1" applyFont="1" applyBorder="1"/>
    <xf numFmtId="4" fontId="23" fillId="0" borderId="0" xfId="0" applyNumberFormat="1" applyFont="1" applyAlignment="1">
      <alignment horizontal="center"/>
    </xf>
    <xf numFmtId="164" fontId="23" fillId="0" borderId="56" xfId="0" applyNumberFormat="1" applyFont="1" applyBorder="1" applyAlignment="1">
      <alignment horizontal="right"/>
    </xf>
    <xf numFmtId="0" fontId="28" fillId="0" borderId="61" xfId="0" applyFont="1" applyBorder="1"/>
    <xf numFmtId="0" fontId="28" fillId="0" borderId="51" xfId="0" applyFont="1" applyBorder="1"/>
    <xf numFmtId="164" fontId="28" fillId="0" borderId="62" xfId="0" applyNumberFormat="1" applyFont="1" applyBorder="1"/>
    <xf numFmtId="0" fontId="27" fillId="0" borderId="51" xfId="0" applyFont="1" applyBorder="1"/>
    <xf numFmtId="0" fontId="28" fillId="0" borderId="51" xfId="0" applyFont="1" applyBorder="1" applyAlignment="1">
      <alignment horizontal="right"/>
    </xf>
    <xf numFmtId="44" fontId="28" fillId="0" borderId="62" xfId="0" applyNumberFormat="1" applyFont="1" applyBorder="1"/>
    <xf numFmtId="164" fontId="27" fillId="0" borderId="63" xfId="0" applyNumberFormat="1" applyFont="1" applyBorder="1" applyAlignment="1">
      <alignment horizontal="right"/>
    </xf>
    <xf numFmtId="164" fontId="27" fillId="0" borderId="64" xfId="0" applyNumberFormat="1" applyFont="1" applyBorder="1"/>
    <xf numFmtId="164" fontId="27" fillId="0" borderId="65" xfId="0" applyNumberFormat="1" applyFont="1" applyBorder="1"/>
    <xf numFmtId="164" fontId="27" fillId="0" borderId="66" xfId="0" applyNumberFormat="1" applyFont="1" applyBorder="1"/>
    <xf numFmtId="0" fontId="27" fillId="0" borderId="0" xfId="0" applyFont="1" applyAlignment="1">
      <alignment horizontal="right"/>
    </xf>
    <xf numFmtId="164" fontId="27" fillId="0" borderId="64" xfId="0" applyNumberFormat="1" applyFont="1" applyBorder="1" applyAlignment="1">
      <alignment horizontal="right"/>
    </xf>
    <xf numFmtId="164" fontId="23" fillId="0" borderId="64" xfId="0" applyNumberFormat="1" applyFont="1" applyBorder="1"/>
    <xf numFmtId="164" fontId="28" fillId="0" borderId="67" xfId="0" applyNumberFormat="1" applyFont="1" applyBorder="1"/>
    <xf numFmtId="164" fontId="26" fillId="0" borderId="64" xfId="0" applyNumberFormat="1" applyFont="1" applyBorder="1"/>
    <xf numFmtId="0" fontId="24" fillId="0" borderId="67" xfId="0" applyFont="1" applyBorder="1"/>
    <xf numFmtId="0" fontId="27" fillId="0" borderId="68" xfId="0" applyFont="1" applyBorder="1"/>
    <xf numFmtId="0" fontId="23" fillId="0" borderId="69" xfId="0" applyFont="1" applyBorder="1"/>
    <xf numFmtId="0" fontId="28" fillId="0" borderId="70" xfId="0" applyFont="1" applyBorder="1"/>
    <xf numFmtId="0" fontId="28" fillId="0" borderId="71" xfId="0" applyFont="1" applyBorder="1"/>
    <xf numFmtId="0" fontId="27" fillId="0" borderId="69" xfId="0" applyFont="1" applyBorder="1"/>
    <xf numFmtId="0" fontId="28" fillId="0" borderId="72" xfId="0" applyFont="1" applyBorder="1"/>
    <xf numFmtId="164" fontId="27" fillId="0" borderId="67" xfId="0" applyNumberFormat="1" applyFont="1" applyBorder="1"/>
    <xf numFmtId="0" fontId="26" fillId="0" borderId="69" xfId="0" applyFont="1" applyBorder="1"/>
    <xf numFmtId="0" fontId="24" fillId="0" borderId="72" xfId="0" applyFont="1" applyBorder="1"/>
    <xf numFmtId="164" fontId="24" fillId="0" borderId="67" xfId="0" applyNumberFormat="1" applyFont="1" applyBorder="1"/>
    <xf numFmtId="4" fontId="27" fillId="0" borderId="73" xfId="0" applyNumberFormat="1" applyFont="1" applyBorder="1"/>
    <xf numFmtId="164" fontId="27" fillId="0" borderId="74" xfId="0" applyNumberFormat="1" applyFont="1" applyBorder="1"/>
    <xf numFmtId="4" fontId="23" fillId="0" borderId="75" xfId="0" applyNumberFormat="1" applyFont="1" applyBorder="1"/>
    <xf numFmtId="164" fontId="23" fillId="0" borderId="76" xfId="0" applyNumberFormat="1" applyFont="1" applyBorder="1"/>
    <xf numFmtId="4" fontId="28" fillId="0" borderId="77" xfId="0" applyNumberFormat="1" applyFont="1" applyBorder="1"/>
    <xf numFmtId="164" fontId="28" fillId="0" borderId="78" xfId="0" applyNumberFormat="1" applyFont="1" applyBorder="1"/>
    <xf numFmtId="4" fontId="28" fillId="0" borderId="79" xfId="0" applyNumberFormat="1" applyFont="1" applyBorder="1"/>
    <xf numFmtId="164" fontId="28" fillId="0" borderId="80" xfId="0" applyNumberFormat="1" applyFont="1" applyBorder="1"/>
    <xf numFmtId="4" fontId="27" fillId="0" borderId="75" xfId="0" applyNumberFormat="1" applyFont="1" applyBorder="1"/>
    <xf numFmtId="164" fontId="27" fillId="0" borderId="76" xfId="0" applyNumberFormat="1" applyFont="1" applyBorder="1"/>
    <xf numFmtId="4" fontId="28" fillId="0" borderId="81" xfId="0" applyNumberFormat="1" applyFont="1" applyBorder="1"/>
    <xf numFmtId="164" fontId="28" fillId="0" borderId="82" xfId="0" applyNumberFormat="1" applyFont="1" applyBorder="1"/>
    <xf numFmtId="4" fontId="26" fillId="0" borderId="75" xfId="0" applyNumberFormat="1" applyFont="1" applyBorder="1"/>
    <xf numFmtId="164" fontId="26" fillId="0" borderId="76" xfId="0" applyNumberFormat="1" applyFont="1" applyBorder="1"/>
    <xf numFmtId="4" fontId="24" fillId="0" borderId="81" xfId="0" applyNumberFormat="1" applyFont="1" applyBorder="1"/>
    <xf numFmtId="164" fontId="24" fillId="0" borderId="82" xfId="0" applyNumberFormat="1" applyFont="1" applyBorder="1"/>
    <xf numFmtId="0" fontId="27" fillId="0" borderId="83" xfId="0" applyFont="1" applyBorder="1"/>
    <xf numFmtId="0" fontId="23" fillId="0" borderId="84" xfId="0" applyFont="1" applyBorder="1"/>
    <xf numFmtId="0" fontId="28" fillId="0" borderId="85" xfId="0" applyFont="1" applyBorder="1"/>
    <xf numFmtId="0" fontId="28" fillId="0" borderId="86" xfId="0" applyFont="1" applyBorder="1"/>
    <xf numFmtId="0" fontId="27" fillId="0" borderId="84" xfId="0" applyFont="1" applyBorder="1"/>
    <xf numFmtId="0" fontId="28" fillId="0" borderId="87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" fontId="7" fillId="0" borderId="0" xfId="0" applyNumberFormat="1" applyFont="1"/>
    <xf numFmtId="164" fontId="0" fillId="0" borderId="9" xfId="0" applyNumberFormat="1" applyBorder="1"/>
    <xf numFmtId="44" fontId="0" fillId="0" borderId="0" xfId="0" applyNumberFormat="1"/>
    <xf numFmtId="0" fontId="29" fillId="0" borderId="6" xfId="0" applyFont="1" applyBorder="1"/>
    <xf numFmtId="0" fontId="29" fillId="0" borderId="41" xfId="0" applyFont="1" applyBorder="1"/>
    <xf numFmtId="4" fontId="29" fillId="0" borderId="42" xfId="0" applyNumberFormat="1" applyFont="1" applyBorder="1" applyAlignment="1">
      <alignment horizontal="center"/>
    </xf>
    <xf numFmtId="164" fontId="29" fillId="0" borderId="40" xfId="0" applyNumberFormat="1" applyFont="1" applyBorder="1" applyAlignment="1">
      <alignment horizontal="right"/>
    </xf>
    <xf numFmtId="0" fontId="30" fillId="0" borderId="42" xfId="0" applyFont="1" applyBorder="1" applyAlignment="1">
      <alignment horizontal="right"/>
    </xf>
    <xf numFmtId="164" fontId="30" fillId="0" borderId="42" xfId="0" applyNumberFormat="1" applyFont="1" applyBorder="1" applyAlignment="1">
      <alignment horizontal="right"/>
    </xf>
    <xf numFmtId="0" fontId="29" fillId="0" borderId="42" xfId="0" applyFont="1" applyBorder="1"/>
    <xf numFmtId="164" fontId="30" fillId="0" borderId="40" xfId="0" applyNumberFormat="1" applyFont="1" applyBorder="1" applyAlignment="1">
      <alignment horizontal="right"/>
    </xf>
    <xf numFmtId="0" fontId="31" fillId="0" borderId="42" xfId="0" applyFont="1" applyBorder="1" applyAlignment="1">
      <alignment horizontal="right"/>
    </xf>
    <xf numFmtId="44" fontId="31" fillId="0" borderId="40" xfId="0" applyNumberFormat="1" applyFont="1" applyBorder="1"/>
    <xf numFmtId="44" fontId="29" fillId="0" borderId="40" xfId="0" applyNumberFormat="1" applyFont="1" applyBorder="1"/>
    <xf numFmtId="4" fontId="29" fillId="0" borderId="6" xfId="0" applyNumberFormat="1" applyFont="1" applyBorder="1"/>
    <xf numFmtId="164" fontId="29" fillId="0" borderId="6" xfId="0" applyNumberFormat="1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0" xfId="0" applyFont="1"/>
    <xf numFmtId="164" fontId="5" fillId="0" borderId="9" xfId="0" applyNumberFormat="1" applyFont="1" applyBorder="1"/>
    <xf numFmtId="0" fontId="29" fillId="0" borderId="0" xfId="0" applyFont="1"/>
    <xf numFmtId="164" fontId="29" fillId="0" borderId="0" xfId="0" applyNumberFormat="1" applyFont="1"/>
    <xf numFmtId="164" fontId="29" fillId="0" borderId="9" xfId="0" applyNumberFormat="1" applyFont="1" applyBorder="1"/>
    <xf numFmtId="4" fontId="31" fillId="0" borderId="0" xfId="0" applyNumberFormat="1" applyFont="1" applyAlignment="1">
      <alignment horizontal="right"/>
    </xf>
    <xf numFmtId="44" fontId="31" fillId="0" borderId="9" xfId="0" applyNumberFormat="1" applyFont="1" applyBorder="1" applyAlignment="1">
      <alignment horizontal="right"/>
    </xf>
    <xf numFmtId="44" fontId="5" fillId="0" borderId="9" xfId="0" applyNumberFormat="1" applyFont="1" applyBorder="1"/>
    <xf numFmtId="4" fontId="5" fillId="0" borderId="7" xfId="0" applyNumberFormat="1" applyFont="1" applyBorder="1"/>
    <xf numFmtId="164" fontId="5" fillId="0" borderId="7" xfId="0" applyNumberFormat="1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43" xfId="0" applyFont="1" applyBorder="1"/>
    <xf numFmtId="164" fontId="1" fillId="0" borderId="44" xfId="0" applyNumberFormat="1" applyFont="1" applyBorder="1"/>
    <xf numFmtId="0" fontId="29" fillId="0" borderId="43" xfId="0" applyFont="1" applyBorder="1"/>
    <xf numFmtId="164" fontId="29" fillId="0" borderId="43" xfId="0" applyNumberFormat="1" applyFont="1" applyBorder="1"/>
    <xf numFmtId="164" fontId="29" fillId="0" borderId="44" xfId="0" applyNumberFormat="1" applyFont="1" applyBorder="1"/>
    <xf numFmtId="0" fontId="31" fillId="0" borderId="43" xfId="0" applyFont="1" applyBorder="1" applyAlignment="1">
      <alignment horizontal="right"/>
    </xf>
    <xf numFmtId="44" fontId="31" fillId="0" borderId="44" xfId="0" applyNumberFormat="1" applyFont="1" applyBorder="1"/>
    <xf numFmtId="44" fontId="1" fillId="0" borderId="44" xfId="0" applyNumberFormat="1" applyFont="1" applyBorder="1"/>
    <xf numFmtId="4" fontId="1" fillId="0" borderId="8" xfId="0" applyNumberFormat="1" applyFont="1" applyBorder="1"/>
    <xf numFmtId="164" fontId="1" fillId="0" borderId="8" xfId="0" applyNumberFormat="1" applyFont="1" applyBorder="1"/>
    <xf numFmtId="0" fontId="1" fillId="0" borderId="7" xfId="0" applyFont="1" applyBorder="1"/>
    <xf numFmtId="0" fontId="1" fillId="0" borderId="2" xfId="0" applyFont="1" applyBorder="1"/>
    <xf numFmtId="164" fontId="1" fillId="0" borderId="9" xfId="0" applyNumberFormat="1" applyFont="1" applyBorder="1"/>
    <xf numFmtId="0" fontId="31" fillId="0" borderId="0" xfId="0" applyFont="1" applyAlignment="1">
      <alignment horizontal="right"/>
    </xf>
    <xf numFmtId="44" fontId="31" fillId="0" borderId="9" xfId="0" applyNumberFormat="1" applyFont="1" applyBorder="1"/>
    <xf numFmtId="44" fontId="1" fillId="0" borderId="9" xfId="0" applyNumberFormat="1" applyFont="1" applyBorder="1"/>
    <xf numFmtId="4" fontId="1" fillId="0" borderId="7" xfId="0" applyNumberFormat="1" applyFont="1" applyBorder="1"/>
    <xf numFmtId="164" fontId="1" fillId="0" borderId="7" xfId="0" applyNumberFormat="1" applyFont="1" applyBorder="1"/>
    <xf numFmtId="0" fontId="1" fillId="0" borderId="45" xfId="0" applyFont="1" applyBorder="1"/>
    <xf numFmtId="0" fontId="1" fillId="0" borderId="48" xfId="0" applyFont="1" applyBorder="1"/>
    <xf numFmtId="0" fontId="1" fillId="0" borderId="47" xfId="0" applyFont="1" applyBorder="1"/>
    <xf numFmtId="164" fontId="1" fillId="0" borderId="46" xfId="0" applyNumberFormat="1" applyFont="1" applyBorder="1"/>
    <xf numFmtId="0" fontId="29" fillId="0" borderId="47" xfId="0" applyFont="1" applyBorder="1"/>
    <xf numFmtId="164" fontId="29" fillId="0" borderId="47" xfId="0" applyNumberFormat="1" applyFont="1" applyBorder="1"/>
    <xf numFmtId="164" fontId="29" fillId="0" borderId="46" xfId="0" applyNumberFormat="1" applyFont="1" applyBorder="1"/>
    <xf numFmtId="0" fontId="31" fillId="0" borderId="47" xfId="0" applyFont="1" applyBorder="1" applyAlignment="1">
      <alignment horizontal="right"/>
    </xf>
    <xf numFmtId="44" fontId="31" fillId="0" borderId="46" xfId="0" applyNumberFormat="1" applyFont="1" applyBorder="1"/>
    <xf numFmtId="44" fontId="1" fillId="0" borderId="46" xfId="0" applyNumberFormat="1" applyFont="1" applyBorder="1"/>
    <xf numFmtId="4" fontId="1" fillId="0" borderId="45" xfId="0" applyNumberFormat="1" applyFont="1" applyBorder="1"/>
    <xf numFmtId="164" fontId="1" fillId="0" borderId="45" xfId="0" applyNumberFormat="1" applyFont="1" applyBorder="1"/>
    <xf numFmtId="0" fontId="29" fillId="0" borderId="7" xfId="0" applyFont="1" applyBorder="1"/>
    <xf numFmtId="4" fontId="29" fillId="0" borderId="0" xfId="0" applyNumberFormat="1" applyFont="1" applyAlignment="1">
      <alignment horizontal="center"/>
    </xf>
    <xf numFmtId="164" fontId="30" fillId="0" borderId="9" xfId="0" applyNumberFormat="1" applyFont="1" applyBorder="1" applyAlignment="1">
      <alignment horizontal="right"/>
    </xf>
    <xf numFmtId="0" fontId="29" fillId="0" borderId="2" xfId="0" applyFont="1" applyBorder="1"/>
    <xf numFmtId="0" fontId="30" fillId="0" borderId="0" xfId="0" applyFont="1" applyAlignment="1">
      <alignment horizontal="right"/>
    </xf>
    <xf numFmtId="164" fontId="30" fillId="0" borderId="0" xfId="0" applyNumberFormat="1" applyFont="1" applyAlignment="1">
      <alignment horizontal="right"/>
    </xf>
    <xf numFmtId="44" fontId="29" fillId="0" borderId="9" xfId="0" applyNumberFormat="1" applyFont="1" applyBorder="1"/>
    <xf numFmtId="4" fontId="29" fillId="0" borderId="7" xfId="0" applyNumberFormat="1" applyFont="1" applyBorder="1"/>
    <xf numFmtId="164" fontId="29" fillId="0" borderId="7" xfId="0" applyNumberFormat="1" applyFont="1" applyBorder="1"/>
    <xf numFmtId="4" fontId="5" fillId="0" borderId="0" xfId="0" applyNumberFormat="1" applyFont="1" applyAlignment="1">
      <alignment horizontal="center"/>
    </xf>
    <xf numFmtId="164" fontId="3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164" fontId="1" fillId="0" borderId="52" xfId="0" applyNumberFormat="1" applyFont="1" applyBorder="1"/>
    <xf numFmtId="164" fontId="1" fillId="0" borderId="51" xfId="0" applyNumberFormat="1" applyFont="1" applyBorder="1"/>
    <xf numFmtId="0" fontId="29" fillId="0" borderId="51" xfId="0" applyFont="1" applyBorder="1"/>
    <xf numFmtId="164" fontId="29" fillId="0" borderId="51" xfId="0" applyNumberFormat="1" applyFont="1" applyBorder="1"/>
    <xf numFmtId="0" fontId="29" fillId="0" borderId="52" xfId="0" applyFont="1" applyBorder="1"/>
    <xf numFmtId="0" fontId="1" fillId="0" borderId="51" xfId="0" applyFont="1" applyBorder="1" applyAlignment="1">
      <alignment horizontal="right"/>
    </xf>
    <xf numFmtId="44" fontId="1" fillId="0" borderId="52" xfId="0" applyNumberFormat="1" applyFont="1" applyBorder="1"/>
    <xf numFmtId="4" fontId="1" fillId="0" borderId="49" xfId="0" applyNumberFormat="1" applyFont="1" applyBorder="1"/>
    <xf numFmtId="164" fontId="1" fillId="0" borderId="49" xfId="0" applyNumberFormat="1" applyFont="1" applyBorder="1"/>
    <xf numFmtId="0" fontId="1" fillId="0" borderId="52" xfId="0" applyFont="1" applyBorder="1"/>
    <xf numFmtId="0" fontId="1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14" borderId="11" xfId="0" applyFont="1" applyFill="1" applyBorder="1" applyAlignment="1">
      <alignment horizontal="center" wrapText="1"/>
    </xf>
    <xf numFmtId="0" fontId="1" fillId="14" borderId="12" xfId="0" applyFont="1" applyFill="1" applyBorder="1" applyAlignment="1">
      <alignment horizontal="center" wrapText="1"/>
    </xf>
    <xf numFmtId="0" fontId="1" fillId="14" borderId="17" xfId="0" applyFont="1" applyFill="1" applyBorder="1" applyAlignment="1">
      <alignment horizontal="center" wrapText="1"/>
    </xf>
    <xf numFmtId="0" fontId="1" fillId="14" borderId="18" xfId="0" applyFont="1" applyFill="1" applyBorder="1" applyAlignment="1">
      <alignment horizontal="center" wrapText="1"/>
    </xf>
    <xf numFmtId="0" fontId="1" fillId="12" borderId="11" xfId="0" applyFont="1" applyFill="1" applyBorder="1" applyAlignment="1">
      <alignment horizontal="center" wrapText="1"/>
    </xf>
    <xf numFmtId="0" fontId="1" fillId="12" borderId="12" xfId="0" applyFont="1" applyFill="1" applyBorder="1" applyAlignment="1">
      <alignment horizontal="center" wrapText="1"/>
    </xf>
    <xf numFmtId="0" fontId="1" fillId="12" borderId="13" xfId="0" applyFont="1" applyFill="1" applyBorder="1" applyAlignment="1">
      <alignment horizontal="center" wrapText="1"/>
    </xf>
    <xf numFmtId="0" fontId="1" fillId="12" borderId="14" xfId="0" applyFont="1" applyFill="1" applyBorder="1" applyAlignment="1">
      <alignment horizontal="center" wrapText="1"/>
    </xf>
    <xf numFmtId="0" fontId="1" fillId="10" borderId="11" xfId="0" applyFont="1" applyFill="1" applyBorder="1" applyAlignment="1">
      <alignment horizontal="center" wrapText="1"/>
    </xf>
    <xf numFmtId="0" fontId="1" fillId="10" borderId="12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wrapText="1"/>
    </xf>
    <xf numFmtId="0" fontId="1" fillId="11" borderId="38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3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22" fillId="15" borderId="4" xfId="0" applyFont="1" applyFill="1" applyBorder="1" applyAlignment="1">
      <alignment horizontal="center"/>
    </xf>
    <xf numFmtId="0" fontId="22" fillId="15" borderId="5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/>
    </xf>
    <xf numFmtId="0" fontId="22" fillId="15" borderId="4" xfId="0" applyFont="1" applyFill="1" applyBorder="1" applyAlignment="1">
      <alignment horizontal="center" vertical="center"/>
    </xf>
    <xf numFmtId="0" fontId="22" fillId="15" borderId="5" xfId="0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horizontal="center" vertical="center"/>
    </xf>
    <xf numFmtId="2" fontId="20" fillId="0" borderId="0" xfId="0" applyNumberFormat="1" applyFont="1"/>
    <xf numFmtId="4" fontId="20" fillId="0" borderId="0" xfId="0" applyNumberFormat="1" applyFont="1" applyAlignment="1">
      <alignment horizontal="right"/>
    </xf>
    <xf numFmtId="0" fontId="0" fillId="0" borderId="0" xfId="0" applyBorder="1"/>
    <xf numFmtId="0" fontId="0" fillId="0" borderId="88" xfId="0" applyBorder="1"/>
    <xf numFmtId="0" fontId="0" fillId="0" borderId="90" xfId="0" applyBorder="1"/>
    <xf numFmtId="164" fontId="0" fillId="0" borderId="89" xfId="0" applyNumberFormat="1" applyBorder="1"/>
    <xf numFmtId="164" fontId="0" fillId="0" borderId="90" xfId="0" applyNumberFormat="1" applyBorder="1"/>
    <xf numFmtId="0" fontId="17" fillId="0" borderId="90" xfId="0" applyFont="1" applyBorder="1"/>
    <xf numFmtId="164" fontId="17" fillId="0" borderId="90" xfId="0" applyNumberFormat="1" applyFont="1" applyBorder="1"/>
    <xf numFmtId="0" fontId="17" fillId="0" borderId="89" xfId="0" applyFont="1" applyBorder="1"/>
    <xf numFmtId="0" fontId="0" fillId="0" borderId="90" xfId="0" applyBorder="1" applyAlignment="1">
      <alignment horizontal="right"/>
    </xf>
    <xf numFmtId="44" fontId="0" fillId="0" borderId="89" xfId="0" applyNumberFormat="1" applyBorder="1"/>
    <xf numFmtId="4" fontId="0" fillId="0" borderId="91" xfId="0" applyNumberFormat="1" applyBorder="1"/>
    <xf numFmtId="164" fontId="0" fillId="0" borderId="91" xfId="0" applyNumberFormat="1" applyBorder="1"/>
    <xf numFmtId="0" fontId="0" fillId="0" borderId="91" xfId="0" applyBorder="1"/>
    <xf numFmtId="0" fontId="3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164" fontId="0" fillId="0" borderId="95" xfId="0" applyNumberFormat="1" applyBorder="1"/>
    <xf numFmtId="164" fontId="0" fillId="0" borderId="94" xfId="0" applyNumberFormat="1" applyBorder="1"/>
    <xf numFmtId="0" fontId="17" fillId="0" borderId="94" xfId="0" applyFont="1" applyBorder="1"/>
    <xf numFmtId="164" fontId="17" fillId="0" borderId="94" xfId="0" applyNumberFormat="1" applyFont="1" applyBorder="1"/>
    <xf numFmtId="0" fontId="17" fillId="0" borderId="95" xfId="0" applyFont="1" applyBorder="1"/>
    <xf numFmtId="0" fontId="0" fillId="0" borderId="94" xfId="0" applyBorder="1" applyAlignment="1">
      <alignment horizontal="right"/>
    </xf>
    <xf numFmtId="44" fontId="0" fillId="0" borderId="95" xfId="0" applyNumberFormat="1" applyBorder="1"/>
    <xf numFmtId="4" fontId="0" fillId="0" borderId="92" xfId="0" applyNumberFormat="1" applyBorder="1"/>
    <xf numFmtId="164" fontId="0" fillId="0" borderId="92" xfId="0" applyNumberFormat="1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164" fontId="0" fillId="0" borderId="98" xfId="0" applyNumberFormat="1" applyBorder="1"/>
    <xf numFmtId="44" fontId="0" fillId="0" borderId="99" xfId="0" applyNumberFormat="1" applyBorder="1"/>
    <xf numFmtId="4" fontId="0" fillId="0" borderId="96" xfId="0" applyNumberFormat="1" applyBorder="1"/>
    <xf numFmtId="164" fontId="0" fillId="0" borderId="96" xfId="0" applyNumberFormat="1" applyBorder="1"/>
    <xf numFmtId="0" fontId="0" fillId="0" borderId="100" xfId="0" applyBorder="1"/>
    <xf numFmtId="0" fontId="0" fillId="0" borderId="101" xfId="0" applyBorder="1"/>
    <xf numFmtId="44" fontId="0" fillId="0" borderId="101" xfId="0" applyNumberFormat="1" applyBorder="1"/>
    <xf numFmtId="0" fontId="1" fillId="0" borderId="0" xfId="0" applyFont="1" applyBorder="1"/>
    <xf numFmtId="164" fontId="1" fillId="0" borderId="0" xfId="0" applyNumberFormat="1" applyFont="1" applyBorder="1"/>
    <xf numFmtId="0" fontId="29" fillId="0" borderId="0" xfId="0" applyFont="1" applyBorder="1"/>
    <xf numFmtId="164" fontId="29" fillId="0" borderId="0" xfId="0" applyNumberFormat="1" applyFont="1" applyBorder="1"/>
    <xf numFmtId="0" fontId="29" fillId="0" borderId="9" xfId="0" applyFont="1" applyBorder="1"/>
    <xf numFmtId="0" fontId="1" fillId="0" borderId="0" xfId="0" applyFont="1" applyBorder="1" applyAlignment="1">
      <alignment horizontal="right"/>
    </xf>
    <xf numFmtId="0" fontId="1" fillId="0" borderId="102" xfId="0" applyFont="1" applyBorder="1"/>
    <xf numFmtId="0" fontId="1" fillId="0" borderId="103" xfId="0" applyFont="1" applyBorder="1"/>
    <xf numFmtId="0" fontId="1" fillId="0" borderId="104" xfId="0" applyFont="1" applyBorder="1"/>
    <xf numFmtId="164" fontId="1" fillId="0" borderId="105" xfId="0" applyNumberFormat="1" applyFont="1" applyBorder="1"/>
    <xf numFmtId="164" fontId="1" fillId="0" borderId="104" xfId="0" applyNumberFormat="1" applyFont="1" applyBorder="1"/>
    <xf numFmtId="0" fontId="29" fillId="0" borderId="104" xfId="0" applyFont="1" applyBorder="1"/>
    <xf numFmtId="164" fontId="29" fillId="0" borderId="104" xfId="0" applyNumberFormat="1" applyFont="1" applyBorder="1"/>
    <xf numFmtId="0" fontId="29" fillId="0" borderId="105" xfId="0" applyFont="1" applyBorder="1"/>
    <xf numFmtId="0" fontId="1" fillId="0" borderId="104" xfId="0" applyFont="1" applyBorder="1" applyAlignment="1">
      <alignment horizontal="right"/>
    </xf>
    <xf numFmtId="44" fontId="1" fillId="0" borderId="105" xfId="0" applyNumberFormat="1" applyFont="1" applyBorder="1"/>
    <xf numFmtId="4" fontId="1" fillId="0" borderId="102" xfId="0" applyNumberFormat="1" applyFont="1" applyBorder="1"/>
    <xf numFmtId="164" fontId="1" fillId="0" borderId="102" xfId="0" applyNumberFormat="1" applyFont="1" applyBorder="1"/>
  </cellXfs>
  <cellStyles count="1">
    <cellStyle name="Normální" xfId="0" builtinId="0"/>
  </cellStyles>
  <dxfs count="2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Kč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</border>
    </dxf>
    <dxf>
      <font>
        <b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</border>
    </dxf>
    <dxf>
      <font>
        <b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</font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</font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/>
        <right style="thin">
          <color indexed="64"/>
        </right>
        <top/>
        <bottom/>
      </border>
    </dxf>
    <dxf>
      <font>
        <b/>
      </font>
    </dxf>
    <dxf>
      <font>
        <b/>
      </font>
    </dxf>
    <dxf>
      <font>
        <b/>
      </font>
      <numFmt numFmtId="164" formatCode="#,##0.00\ &quot;Kč&quot;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/>
        <right style="thin">
          <color indexed="64"/>
        </right>
        <top/>
        <bottom/>
      </border>
    </dxf>
    <dxf>
      <font>
        <b/>
      </font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family val="2"/>
        <charset val="238"/>
      </font>
    </dxf>
    <dxf>
      <font>
        <b/>
        <family val="2"/>
        <charset val="23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/>
        <top style="double">
          <color rgb="FFFF00FF"/>
        </top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 style="double">
          <color rgb="FFFF00FF"/>
        </top>
        <bottom/>
      </border>
    </dxf>
    <dxf>
      <numFmt numFmtId="164" formatCode="#,##0.00\ &quot;Kč&quot;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 style="double">
          <color rgb="FFFF00FF"/>
        </top>
        <bottom/>
      </border>
    </dxf>
    <dxf>
      <border diagonalUp="0" diagonalDown="0" outline="0">
        <left/>
        <right/>
        <top style="double">
          <color rgb="FFFF00FF"/>
        </top>
        <bottom/>
      </border>
    </dxf>
    <dxf>
      <border diagonalUp="0" diagonalDown="0" outline="0">
        <left/>
        <right/>
        <top style="double">
          <color rgb="FFFF00FF"/>
        </top>
        <bottom/>
      </border>
    </dxf>
    <dxf>
      <border diagonalUp="0" diagonalDown="0" outline="0">
        <left/>
        <right/>
        <top style="double">
          <color rgb="FFFF00FF"/>
        </top>
        <bottom/>
      </border>
    </dxf>
    <dxf>
      <border diagonalUp="0" diagonalDown="0" outline="0">
        <left style="thin">
          <color indexed="64"/>
        </left>
        <right/>
        <top style="double">
          <color rgb="FFFF00FF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164" formatCode="#,##0.00\ &quot;Kč&quot;"/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34" formatCode="_-* #,##0.00\ &quot;Kč&quot;_-;\-* #,##0.00\ &quot;Kč&quot;_-;_-* &quot;-&quot;??\ &quot;Kč&quot;_-;_-@_-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0\ &quot;Kč&quot;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Kč&quot;"/>
    </dxf>
    <dxf>
      <font>
        <b/>
      </font>
      <numFmt numFmtId="164" formatCode="#,##0.00\ &quot;Kč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family val="2"/>
        <charset val="238"/>
      </font>
    </dxf>
    <dxf>
      <font>
        <b/>
        <family val="2"/>
        <charset val="23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Kč&quot;"/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numFmt numFmtId="34" formatCode="_-* #,##0.00\ &quot;Kč&quot;_-;\-* #,##0.00\ &quot;Kč&quot;_-;_-* &quot;-&quot;??\ &quot;Kč&quot;_-;_-@_-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0\ &quot;Kč&quot;"/>
    </dxf>
    <dxf>
      <numFmt numFmtId="164" formatCode="#,##0.00\ &quot;Kč&quot;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numFmt numFmtId="164" formatCode="#,##0.00\ &quot;Kč&quot;"/>
      <border diagonalUp="0" diagonalDown="0">
        <left style="thin">
          <color indexed="64"/>
        </left>
        <right style="double">
          <color indexed="64"/>
        </right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numFmt numFmtId="4" formatCode="#,##0.00"/>
      <border diagonalUp="0" diagonalDown="0">
        <left style="double">
          <color indexed="64"/>
        </left>
        <right style="thin">
          <color indexed="64"/>
        </right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numFmt numFmtId="34" formatCode="_-* #,##0.00\ &quot;Kč&quot;_-;\-* #,##0.00\ &quot;Kč&quot;_-;_-* &quot;-&quot;??\ &quot;Kč&quot;_-;_-@_-"/>
      <border diagonalUp="0" diagonalDown="0" outline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 style="double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numFmt numFmtId="34" formatCode="_-* #,##0.00\ &quot;Kč&quot;_-;\-* #,##0.00\ &quot;Kč&quot;_-;_-* &quot;-&quot;??\ &quot;Kč&quot;_-;_-@_-"/>
      <border diagonalUp="0" diagonalDown="0" outline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 style="double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numFmt numFmtId="164" formatCode="#,##0.00\ &quot;Kč&quot;"/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numFmt numFmtId="164" formatCode="#,##0.00\ &quot;Kč&quot;"/>
      <border diagonalUp="0" diagonalDown="0">
        <left/>
        <right style="dashed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>
        <left style="dashed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>
        <left/>
        <right style="dashed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>
        <left style="double">
          <color indexed="64"/>
        </left>
        <right/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 style="double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 Narrow"/>
        <family val="2"/>
        <charset val="238"/>
        <scheme val="none"/>
      </font>
      <alignment horizontal="left" vertical="bottom" textRotation="0" wrapText="0" indent="0" justifyLastLine="0" shrinkToFit="0" readingOrder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164" formatCode="#,##0.00\ &quot;Kč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Kč&quot;"/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34" formatCode="_-* #,##0.00\ &quot;Kč&quot;_-;\-* #,##0.00\ &quot;Kč&quot;_-;_-* &quot;-&quot;??\ &quot;Kč&quot;_-;_-@_-"/>
      <border diagonalUp="0" diagonalDown="0" outline="0">
        <left/>
        <right style="thin">
          <color indexed="64"/>
        </right>
        <top/>
        <bottom/>
      </border>
    </dxf>
    <dxf>
      <numFmt numFmtId="34" formatCode="_-* #,##0.00\ &quot;Kč&quot;_-;\-* #,##0.00\ &quot;Kč&quot;_-;_-* &quot;-&quot;??\ &quot;Kč&quot;_-;_-@_-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0\ &quot;Kč&quot;"/>
    </dxf>
    <dxf>
      <numFmt numFmtId="164" formatCode="#,##0.00\ &quot;Kč&quot;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  <color rgb="FFFF0066"/>
      <color rgb="FFE1FEBE"/>
      <color rgb="FFC5FFFF"/>
      <color rgb="FFF2DCF8"/>
      <color rgb="FFF6D6F2"/>
      <color rgb="FFC8FDBF"/>
      <color rgb="FFFFA7C4"/>
      <color rgb="FFCDFFE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A67CE1-D9AC-4649-ADA4-5813A5F7C265}" autoFormatId="16" applyNumberFormats="0" applyBorderFormats="0" applyFontFormats="0" applyPatternFormats="0" applyAlignmentFormats="0" applyWidthHeightFormats="0">
  <queryTableRefresh nextId="2">
    <queryTableFields count="1">
      <queryTableField id="1" name="Kategorie" tableColumnId="1"/>
    </queryTableFields>
  </queryTableRefresh>
</queryTable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401007-30E1-4B39-8AC2-85B32CB36809}" name="Tabulka1" displayName="Tabulka1" ref="A2:X43" totalsRowCount="1" headerRowDxfId="236">
  <autoFilter ref="A2:X42" xr:uid="{D5401007-30E1-4B39-8AC2-85B32CB36809}"/>
  <tableColumns count="24">
    <tableColumn id="1" xr3:uid="{00571AEC-A3A6-4352-A5C4-BBC868D40D47}" name="Období" dataDxfId="235" totalsRowDxfId="234"/>
    <tableColumn id="2" xr3:uid="{195DDDAE-B95E-495A-BDE7-4AC09CC5DCA7}" name="Firma" dataDxfId="233" totalsRowDxfId="232"/>
    <tableColumn id="3" xr3:uid="{CFE0AE26-D712-4363-AB85-9FDF5B2BFB74}" name="Kategorie" dataDxfId="231" totalsRowDxfId="230"/>
    <tableColumn id="4" xr3:uid="{F6031753-17F6-4A76-A3B7-E348D25DF00F}" name="Tuny"/>
    <tableColumn id="5" xr3:uid="{258F64BF-8B82-457C-A329-225DCF7C0843}" name="Kč" dataDxfId="229" totalsRowDxfId="228"/>
    <tableColumn id="6" xr3:uid="{E022255A-373E-4398-82ED-515E521A8347}" name="Kategorie2" dataDxfId="227" totalsRowDxfId="226"/>
    <tableColumn id="7" xr3:uid="{E6871A35-3315-4D91-BE8B-C4E85B938370}" name="Tuny2"/>
    <tableColumn id="8" xr3:uid="{4CB65216-60EA-4C2D-97DD-54EB71BF59D7}" name="Kč2"/>
    <tableColumn id="9" xr3:uid="{229FE417-0F89-4563-9D95-5FF3FFCEEE01}" name="Kategorie3"/>
    <tableColumn id="10" xr3:uid="{41EFB6A4-65AD-4899-AD5B-08A30220EB68}" name="Tuny3"/>
    <tableColumn id="11" xr3:uid="{A483B1DA-DC0A-4906-A1D3-F5B10B6FECFE}" name="Kč3" dataDxfId="225" totalsRowDxfId="224"/>
    <tableColumn id="12" xr3:uid="{89274449-A74E-4ABC-A8C2-24D44557DB3E}" name="Kategorie4"/>
    <tableColumn id="13" xr3:uid="{99AC14DF-6E1F-40F9-9068-82A34D79560E}" name="Tuny4"/>
    <tableColumn id="14" xr3:uid="{579B8C33-C3A1-4F5D-A820-A87336C18BF8}" name="Kč4" dataDxfId="223" totalsRowDxfId="222"/>
    <tableColumn id="15" xr3:uid="{8DD5D253-3BB3-41B9-B83E-65F808EC7F9D}" name="Kategorie5" dataDxfId="221" totalsRowDxfId="220"/>
    <tableColumn id="16" xr3:uid="{E37341CC-8C84-4FE9-BD9A-56196CDB8698}" name="Tuny5"/>
    <tableColumn id="17" xr3:uid="{EEC89EED-B2CB-4FFA-BFC1-EC9C6D11059B}" name="Kč5" dataDxfId="219" totalsRowDxfId="218"/>
    <tableColumn id="18" xr3:uid="{E030D52F-0B6F-4D62-8725-EE50A6485C9A}" name="Kategorie6" dataDxfId="217" totalsRowDxfId="216"/>
    <tableColumn id="19" xr3:uid="{2157F20B-5E5D-4D5A-88E6-D22B7DCD3D6D}" name="Tuny6"/>
    <tableColumn id="20" xr3:uid="{8ED0CC07-E179-40F2-B75B-B23B6F587083}" name="Kč6" dataDxfId="215" totalsRowDxfId="214"/>
    <tableColumn id="21" xr3:uid="{6CFFBD99-0FD4-4178-A721-A884FB2BB590}" name="CELKEM T" dataDxfId="213" totalsRowDxfId="212">
      <calculatedColumnFormula>Tabulka1[[#This Row],[Tuny]]+Tabulka1[[#This Row],[Tuny2]]+Tabulka1[[#This Row],[Tuny3]]+Tabulka1[[#This Row],[Tuny4]]+Tabulka1[[#This Row],[Tuny5]]+Tabulka1[[#This Row],[Tuny6]]</calculatedColumnFormula>
    </tableColumn>
    <tableColumn id="22" xr3:uid="{6746C763-90F7-44FD-9174-307C265B90EC}" name="CELKEM Kč" totalsRowFunction="custom" dataDxfId="211" totalsRowDxfId="210">
      <calculatedColumnFormula>Tabulka1[[#This Row],[Kč]]+Tabulka1[[#This Row],[Kč2]]+Tabulka1[[#This Row],[Kč3]]+Tabulka1[[#This Row],[Kč4]]+Tabulka1[[#This Row],[Kč5]]+Tabulka1[[#This Row],[Kč6]]</calculatedColumnFormula>
      <totalsRowFormula>T39+T40+Q40+T41+Q39+N39+K39+H39+E39</totalsRowFormula>
    </tableColumn>
    <tableColumn id="24" xr3:uid="{B73AED81-8143-4FE7-B7CD-C1239E0A8076}" name="FA" dataDxfId="209" totalsRowDxfId="208"/>
    <tableColumn id="25" xr3:uid="{5C70BB17-B6AC-4E7A-91DC-756FB293F509}" name="datum" dataDxfId="207" totalsRowDxfId="206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3987BEA-86B0-49D4-B8DC-E1AA256DAEA7}" name="Tabulka16" displayName="Tabulka16" ref="A2:V43" totalsRowCount="1" headerRowDxfId="205" dataDxfId="204" totalsRowDxfId="203">
  <autoFilter ref="A2:V42" xr:uid="{D5401007-30E1-4B39-8AC2-85B32CB36809}"/>
  <tableColumns count="22">
    <tableColumn id="1" xr3:uid="{9D950211-3BBE-4B44-B8A1-842DD5054547}" name="Období" dataDxfId="202" totalsRowDxfId="201"/>
    <tableColumn id="2" xr3:uid="{F6B72BFA-D76D-4190-A222-708C64E8EBB0}" name="Firma" dataDxfId="200" totalsRowDxfId="199"/>
    <tableColumn id="3" xr3:uid="{E4925C7B-09AC-4821-B7B3-3312AC4683D8}" name="Kategorie" dataDxfId="198" totalsRowDxfId="197"/>
    <tableColumn id="4" xr3:uid="{573E3A6B-A2A8-47F2-B986-A35DAB0757F7}" name="Tuny" dataDxfId="196" totalsRowDxfId="195"/>
    <tableColumn id="5" xr3:uid="{C226D5FA-E743-4CAD-89BE-931D10078CC7}" name="Kč" dataDxfId="194" totalsRowDxfId="193"/>
    <tableColumn id="6" xr3:uid="{53C8A929-9E91-4B34-B1F4-1FAA2C409413}" name="Kategorie2" dataDxfId="192" totalsRowDxfId="191"/>
    <tableColumn id="7" xr3:uid="{4B9357A6-5004-4CAA-94FB-CD82B460552D}" name="Tuny2" dataDxfId="190" totalsRowDxfId="189"/>
    <tableColumn id="8" xr3:uid="{207B2646-9B31-4403-B7DC-AC53CE051B2A}" name="Kč2" dataDxfId="188" totalsRowDxfId="187"/>
    <tableColumn id="9" xr3:uid="{BA5CA3A4-83DF-40A7-8320-5AED08EA5F0D}" name="Kategorie3" dataDxfId="186" totalsRowDxfId="185"/>
    <tableColumn id="10" xr3:uid="{4EBB4FD7-D3D5-4E7C-A4B2-688297A29A83}" name="Tuny3" dataDxfId="184" totalsRowDxfId="183"/>
    <tableColumn id="11" xr3:uid="{C2E9A850-4CDD-41B6-BC41-15FCBA3BCF3E}" name="Kč3" dataDxfId="182" totalsRowDxfId="181"/>
    <tableColumn id="12" xr3:uid="{CEF679CB-7F03-47C7-BE0D-19541F591830}" name="Kategorie4" dataDxfId="180" totalsRowDxfId="179"/>
    <tableColumn id="13" xr3:uid="{396FAA46-50D9-487D-9721-D3EDCBA4EC11}" name="Tuny4" dataDxfId="178" totalsRowDxfId="177"/>
    <tableColumn id="14" xr3:uid="{63BC01A3-56DB-4B1B-B3C8-080641CE9F67}" name="Kč4" dataDxfId="176" totalsRowDxfId="175"/>
    <tableColumn id="15" xr3:uid="{3D5E1B8E-C28F-44BC-981D-8C67659634A1}" name="Kategorie5" dataDxfId="174" totalsRowDxfId="173"/>
    <tableColumn id="16" xr3:uid="{15B7C265-B60C-4938-A4ED-1A982A92CE51}" name="Tuny5" dataDxfId="172" totalsRowDxfId="171"/>
    <tableColumn id="17" xr3:uid="{06169241-5739-4F09-8E1B-8974CBD83462}" name="Kč5" dataDxfId="170" totalsRowDxfId="169"/>
    <tableColumn id="18" xr3:uid="{D601B443-0251-41A1-9990-08748746639F}" name="Kategorie6" dataDxfId="168" totalsRowDxfId="167"/>
    <tableColumn id="19" xr3:uid="{766E71D3-219D-4BEC-9062-CA8434694549}" name="Tuny6" dataDxfId="166" totalsRowDxfId="165"/>
    <tableColumn id="20" xr3:uid="{6045FAC2-161A-4586-886C-0087C6AD7009}" name="Kč6" dataDxfId="164" totalsRowDxfId="163"/>
    <tableColumn id="21" xr3:uid="{4EB8E24D-1509-4FBB-B064-AF8A57DE6745}" name="CELKEM T" dataDxfId="162" totalsRowDxfId="161">
      <calculatedColumnFormula>Tabulka16[[#This Row],[Tuny]]+Tabulka16[[#This Row],[Tuny2]]+Tabulka16[[#This Row],[Tuny3]]+Tabulka16[[#This Row],[Tuny4]]+Tabulka16[[#This Row],[Tuny5]]+Tabulka16[[#This Row],[Tuny6]]</calculatedColumnFormula>
    </tableColumn>
    <tableColumn id="22" xr3:uid="{1FF73B82-4D95-4B8D-A84E-91ED2A1C9502}" name="CELKEM Kč" totalsRowFunction="custom" dataDxfId="160" totalsRowDxfId="159">
      <calculatedColumnFormula>Tabulka16[[#This Row],[Kč]]+Tabulka16[[#This Row],[Kč2]]+Tabulka16[[#This Row],[Kč3]]+Tabulka16[[#This Row],[Kč4]]+Tabulka16[[#This Row],[Kč5]]+Tabulka16[[#This Row],[Kč6]]</calculatedColumnFormula>
      <totalsRowFormula>T39+T40+Q40+T41+Q39+N39+K39+H39+E39</totalsRowFormula>
    </tableColumn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28AD3B-7CAB-4166-AC04-7DA883897D59}" name="Tabulka17" displayName="Tabulka17" ref="A2:X67" totalsRowCount="1" headerRowDxfId="158">
  <autoFilter ref="A2:X66" xr:uid="{D5401007-30E1-4B39-8AC2-85B32CB36809}"/>
  <tableColumns count="24">
    <tableColumn id="1" xr3:uid="{2D39C639-B7AB-4536-99C7-FE3505F8AE3E}" name="Období" dataDxfId="157" totalsRowDxfId="156"/>
    <tableColumn id="2" xr3:uid="{E0581B0B-1035-4826-B917-BB255A1F44EF}" name="Firma" dataDxfId="155" totalsRowDxfId="154"/>
    <tableColumn id="3" xr3:uid="{53896201-F163-4241-8957-CA30934B7D87}" name="Kategorie" dataDxfId="153" totalsRowDxfId="152"/>
    <tableColumn id="4" xr3:uid="{4E5F0EE8-E328-4197-97B9-012D5B598841}" name="Tuny"/>
    <tableColumn id="5" xr3:uid="{09F1A455-29F6-4673-AD27-C14530B41526}" name="Kč" dataDxfId="151" totalsRowDxfId="150"/>
    <tableColumn id="6" xr3:uid="{41C5088E-49C2-4D22-A860-CA72252285D3}" name="Kategorie2" dataDxfId="149" totalsRowDxfId="148"/>
    <tableColumn id="7" xr3:uid="{E1CE6C0B-637D-47D5-BD33-4A91651B098A}" name="Tuny2"/>
    <tableColumn id="8" xr3:uid="{8CC614A9-81D5-4778-A361-86ED6230E192}" name="Kč2"/>
    <tableColumn id="9" xr3:uid="{9D5A935A-BC5A-4DC7-9F83-0B88D87D6F94}" name="Kategorie3"/>
    <tableColumn id="10" xr3:uid="{F1FC8DDD-F58F-439A-9891-9C4C359D201F}" name="Tuny3"/>
    <tableColumn id="11" xr3:uid="{AFD06928-365F-4BAE-B607-50CE932387E7}" name="Kč3" dataDxfId="147" totalsRowDxfId="146"/>
    <tableColumn id="12" xr3:uid="{C94312EA-E5BB-46FC-ABE2-33850F498F88}" name="Kategorie4"/>
    <tableColumn id="13" xr3:uid="{1CEACD18-496C-4F64-A7E3-DF028203E640}" name="Tuny4"/>
    <tableColumn id="14" xr3:uid="{75AE2D89-7ECA-42AD-881E-2B9B1A5314EA}" name="Kč4" dataDxfId="145" totalsRowDxfId="144"/>
    <tableColumn id="15" xr3:uid="{31F70B47-3115-4763-8529-55D5F12EFB7B}" name="Kategorie5" dataDxfId="143" totalsRowDxfId="142"/>
    <tableColumn id="16" xr3:uid="{C7C0F13F-A00B-4344-B34F-B8155C91F7E3}" name="Tuny5"/>
    <tableColumn id="17" xr3:uid="{12E2B0B9-9F08-44BF-9C32-EB1D36417432}" name="Kč5" dataDxfId="141" totalsRowDxfId="140"/>
    <tableColumn id="18" xr3:uid="{E2EB7D1F-460F-40CC-B722-D6D9FACE1773}" name="Kategorie6" dataDxfId="139" totalsRowDxfId="138"/>
    <tableColumn id="19" xr3:uid="{EECD0482-BE15-4F2C-8FBD-B7F210AF65C0}" name="Tuny6"/>
    <tableColumn id="20" xr3:uid="{FD832CF5-8479-44EF-B641-F9093B5AE9F0}" name="Kč6" dataDxfId="137" totalsRowDxfId="136"/>
    <tableColumn id="21" xr3:uid="{44F6EDCE-9DB0-46B8-8F5B-8C6B63FBB90B}" name="CELKEM T" dataDxfId="135" totalsRowDxfId="134">
      <calculatedColumnFormula>Tabulka17[[#This Row],[Tuny]]+Tabulka17[[#This Row],[Tuny2]]+Tabulka17[[#This Row],[Tuny3]]+Tabulka17[[#This Row],[Tuny4]]+Tabulka17[[#This Row],[Tuny5]]+Tabulka17[[#This Row],[Tuny6]]</calculatedColumnFormula>
    </tableColumn>
    <tableColumn id="22" xr3:uid="{1673C81D-BA34-4E77-BF4E-4FE941AAE9CF}" name="CELKEM Kč" totalsRowFunction="custom" dataDxfId="133" totalsRowDxfId="132">
      <calculatedColumnFormula>Tabulka17[[#This Row],[Kč]]+Tabulka17[[#This Row],[Kč2]]+Tabulka17[[#This Row],[Kč3]]+Tabulka17[[#This Row],[Kč4]]+Tabulka17[[#This Row],[Kč5]]+Tabulka17[[#This Row],[Kč6]]</calculatedColumnFormula>
      <totalsRowFormula>(E63+H63+K63+N63+Q63+Q64+Q65+T64+T65)</totalsRowFormula>
    </tableColumn>
    <tableColumn id="24" xr3:uid="{0B87B079-4596-4CF0-BE48-4BDE077C4763}" name="FA" dataDxfId="131" totalsRowDxfId="130"/>
    <tableColumn id="25" xr3:uid="{0DA41BCE-918C-4A57-9AE0-702585139FBD}" name="datum" dataDxfId="129" totalsRowDxfId="128"/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04961B-C723-40E5-BB4C-39D9A5433D89}" name="Tabulka178" displayName="Tabulka178" ref="A2:V56" totalsRowCount="1" headerRowDxfId="127" dataDxfId="126" totalsRowDxfId="125">
  <autoFilter ref="A2:V55" xr:uid="{D5401007-30E1-4B39-8AC2-85B32CB36809}"/>
  <tableColumns count="22">
    <tableColumn id="1" xr3:uid="{6FEB5FF3-0A53-485D-835B-897B1A13B8D2}" name="Období" dataDxfId="124" totalsRowDxfId="123"/>
    <tableColumn id="2" xr3:uid="{175C5A1A-F672-4D6D-A262-A3E0111BACD0}" name="Firma" dataDxfId="122" totalsRowDxfId="121"/>
    <tableColumn id="3" xr3:uid="{406E6297-5A89-47BE-8A0D-1E1B7D02B8B3}" name="Kategorie" dataDxfId="120" totalsRowDxfId="119"/>
    <tableColumn id="4" xr3:uid="{BF8ABD95-CF0F-4F8F-8EDA-BBE165161B81}" name="Tuny" dataDxfId="118" totalsRowDxfId="117"/>
    <tableColumn id="5" xr3:uid="{92524A16-DD55-4E1F-9805-1AA4C524C9D1}" name="Kč" dataDxfId="116" totalsRowDxfId="115"/>
    <tableColumn id="6" xr3:uid="{1AE1EBF3-52A0-4EA9-BA8A-1E8CB82BF08E}" name="Kategorie2" dataDxfId="114" totalsRowDxfId="113"/>
    <tableColumn id="7" xr3:uid="{739831B7-EECE-4D6F-8C17-87A9109202E6}" name="Tuny2" dataDxfId="112" totalsRowDxfId="111"/>
    <tableColumn id="8" xr3:uid="{DD03D4DB-9550-46F6-9F9A-58495DFE09F4}" name="Kč2" dataDxfId="110" totalsRowDxfId="109"/>
    <tableColumn id="9" xr3:uid="{B5F2637B-B956-44BE-A542-CE5817FDD60F}" name="Kategorie3" dataDxfId="108" totalsRowDxfId="107"/>
    <tableColumn id="10" xr3:uid="{9DEBC7C5-45D2-495D-95CB-B884504CFE9C}" name="Tuny3" dataDxfId="106" totalsRowDxfId="105"/>
    <tableColumn id="11" xr3:uid="{19E14133-EA5E-4F9F-81F0-52367D1FE63D}" name="Kč3" dataDxfId="104" totalsRowDxfId="103"/>
    <tableColumn id="12" xr3:uid="{94B0F8FB-2AE6-4A89-A1E4-44A1608C4A9A}" name="Kategorie4" dataDxfId="102" totalsRowDxfId="101"/>
    <tableColumn id="13" xr3:uid="{880C03A2-8A04-4084-B048-6F2770D6FD28}" name="Tuny4" dataDxfId="100" totalsRowDxfId="99"/>
    <tableColumn id="14" xr3:uid="{89003759-B775-4E0A-A522-843235E44ED8}" name="Kč4" dataDxfId="98" totalsRowDxfId="97"/>
    <tableColumn id="15" xr3:uid="{415ABFD1-F7D0-4002-9203-F248FA29C454}" name="Kategorie5" dataDxfId="96" totalsRowDxfId="95"/>
    <tableColumn id="16" xr3:uid="{16E3EE6B-1AE3-405C-B303-ADB48DC67C09}" name="Tuny5" dataDxfId="94" totalsRowDxfId="93"/>
    <tableColumn id="17" xr3:uid="{104C06FD-0F0E-48E0-A18E-748666CC2407}" name="Kč5" dataDxfId="92" totalsRowDxfId="91"/>
    <tableColumn id="18" xr3:uid="{81017962-A9E7-41A8-96BC-847D1FC4A9F9}" name="Kategorie6" dataDxfId="90" totalsRowDxfId="89"/>
    <tableColumn id="19" xr3:uid="{5CFA273D-8D88-47CF-9BB5-E9EC94934035}" name="Tuny6" dataDxfId="88" totalsRowDxfId="87"/>
    <tableColumn id="20" xr3:uid="{53000F76-17EB-4E1E-A687-81A704B9C45D}" name="Kč6" dataDxfId="86" totalsRowDxfId="85"/>
    <tableColumn id="21" xr3:uid="{398D4A12-A2BB-4852-806C-50EF16633A1E}" name="CELKEM T" dataDxfId="84" totalsRowDxfId="83">
      <calculatedColumnFormula>Tabulka178[[#This Row],[Tuny]]+Tabulka178[[#This Row],[Tuny2]]+Tabulka178[[#This Row],[Tuny3]]+Tabulka178[[#This Row],[Tuny4]]+Tabulka178[[#This Row],[Tuny5]]+Tabulka178[[#This Row],[Tuny6]]</calculatedColumnFormula>
    </tableColumn>
    <tableColumn id="22" xr3:uid="{7CCA08B7-0C64-43C4-B79B-44BB2323ACB3}" name="CELKEM Kč" totalsRowFunction="custom" dataDxfId="82" totalsRowDxfId="81">
      <calculatedColumnFormula>Tabulka178[[#This Row],[Kč]]+Tabulka178[[#This Row],[Kč2]]+Tabulka178[[#This Row],[Kč3]]+Tabulka178[[#This Row],[Kč4]]+Tabulka178[[#This Row],[Kč5]]+Tabulka178[[#This Row],[Kč6]]</calculatedColumnFormula>
      <totalsRowFormula>(E52+H52+K52+N52+Q52+Q53+Q54+T53+T54)</totalsRowFormula>
    </tableColumn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2A67219-7129-426D-863F-8287011A8F05}" name="Tabulka179" displayName="Tabulka179" ref="A2:X68" totalsRowCount="1" headerRowDxfId="78">
  <autoFilter ref="A2:X67" xr:uid="{D5401007-30E1-4B39-8AC2-85B32CB36809}"/>
  <tableColumns count="24">
    <tableColumn id="1" xr3:uid="{9E570C7C-095D-4BD2-9656-EBB1C481D99E}" name="Období" dataDxfId="77" totalsRowDxfId="62"/>
    <tableColumn id="2" xr3:uid="{629FBF1F-69E3-4AC6-9AE2-6FC065045938}" name="Firma" dataDxfId="76" totalsRowDxfId="61"/>
    <tableColumn id="3" xr3:uid="{1B4942DF-8C93-4C30-8D5F-0891EA6A5E06}" name="Kategorie" dataDxfId="75" totalsRowDxfId="60"/>
    <tableColumn id="4" xr3:uid="{3FA19B4F-B664-471E-AC11-12A100501E9B}" name="Tuny" totalsRowDxfId="59"/>
    <tableColumn id="5" xr3:uid="{0F9A2218-35AE-4613-9DF6-E8A513C3D18A}" name="Kč" dataDxfId="74" totalsRowDxfId="58"/>
    <tableColumn id="6" xr3:uid="{E7EEECA1-5E2F-427F-BB43-E9CF68E81A32}" name="Kategorie2" dataDxfId="73" totalsRowDxfId="57"/>
    <tableColumn id="7" xr3:uid="{1C3FFAE8-7338-40D6-BC41-9421CEA370F2}" name="Tuny2"/>
    <tableColumn id="8" xr3:uid="{5BDC2297-14DB-4574-BA46-5D66533A285E}" name="Kč2"/>
    <tableColumn id="9" xr3:uid="{76A20B0A-2A68-4528-9728-EEBBA115A00D}" name="Kategorie3"/>
    <tableColumn id="10" xr3:uid="{97B61E5B-38FF-44D7-A8DB-1986151C6C5C}" name="Tuny3"/>
    <tableColumn id="11" xr3:uid="{6FDB4F0B-35DA-4E9D-8294-DAA306740217}" name="Kč3" dataDxfId="72" totalsRowDxfId="56"/>
    <tableColumn id="12" xr3:uid="{5172068E-C574-4696-96C6-F4DE2F2748C8}" name="Kategorie4"/>
    <tableColumn id="13" xr3:uid="{B5F84C82-3C83-442B-9B23-7ED19A5D31F8}" name="Tuny4"/>
    <tableColumn id="14" xr3:uid="{0DC72DC4-835F-4E7C-81CD-F5533134C8BE}" name="Kč4" dataDxfId="71" totalsRowDxfId="55"/>
    <tableColumn id="15" xr3:uid="{85CC15BD-7E64-4E57-92A8-8F06989D4DE5}" name="Kategorie5" dataDxfId="70" totalsRowDxfId="54"/>
    <tableColumn id="16" xr3:uid="{ADACAB74-B283-43AD-8005-894760F822FF}" name="Tuny5"/>
    <tableColumn id="17" xr3:uid="{E623418E-7C15-4429-9831-69D9092A58A1}" name="Kč5" dataDxfId="69" totalsRowDxfId="53"/>
    <tableColumn id="18" xr3:uid="{DA4742ED-D8E0-4012-990A-EC8FC56446C5}" name="Kategorie6" dataDxfId="68" totalsRowDxfId="52"/>
    <tableColumn id="19" xr3:uid="{EF69CE2E-4CA0-4953-BAF0-02C3DB3AE73D}" name="Tuny6"/>
    <tableColumn id="20" xr3:uid="{8E4ABAE4-F094-4CCB-A041-11F9B50580BB}" name="Kč6" dataDxfId="67" totalsRowDxfId="51"/>
    <tableColumn id="21" xr3:uid="{DFB07D2C-C1C8-49DF-AE65-9A3A6EBB6B53}" name="CELKEM T" dataDxfId="66" totalsRowDxfId="50">
      <calculatedColumnFormula>Tabulka179[[#This Row],[Tuny]]+Tabulka179[[#This Row],[Tuny2]]+Tabulka179[[#This Row],[Tuny3]]+Tabulka179[[#This Row],[Tuny4]]+Tabulka179[[#This Row],[Tuny5]]+Tabulka179[[#This Row],[Tuny6]]</calculatedColumnFormula>
    </tableColumn>
    <tableColumn id="22" xr3:uid="{074C6794-E743-44AF-B76F-E105B10C3E4A}" name="CELKEM Kč" dataDxfId="65" totalsRowDxfId="49">
      <calculatedColumnFormula>Tabulka179[[#This Row],[Kč]]+Tabulka179[[#This Row],[Kč2]]+Tabulka179[[#This Row],[Kč3]]+Tabulka179[[#This Row],[Kč4]]+Tabulka179[[#This Row],[Kč5]]+Tabulka179[[#This Row],[Kč6]]</calculatedColumnFormula>
    </tableColumn>
    <tableColumn id="24" xr3:uid="{922C4D4C-37F4-489F-B04D-D94AF33A8C6E}" name="FA" dataDxfId="64" totalsRowDxfId="48"/>
    <tableColumn id="25" xr3:uid="{B1E7D732-28DA-4D91-AE05-FE0153F6B318}" name="datum" dataDxfId="63" totalsRowDxfId="47"/>
  </tableColumns>
  <tableStyleInfo name="TableStyleLight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BD79B73-261A-4416-A543-ED0C0F6E52A5}" name="Tabulka17810" displayName="Tabulka17810" ref="A2:V57" totalsRowCount="1" headerRowDxfId="46" dataDxfId="45" totalsRowDxfId="44">
  <autoFilter ref="A2:V56" xr:uid="{D5401007-30E1-4B39-8AC2-85B32CB36809}"/>
  <tableColumns count="22">
    <tableColumn id="1" xr3:uid="{0C614E7B-B339-4D1F-8C32-C48D5E347B38}" name="Období" dataDxfId="43" totalsRowDxfId="21"/>
    <tableColumn id="2" xr3:uid="{68CAD030-9A17-4E92-BA83-F68978426E26}" name="Firma" dataDxfId="42" totalsRowDxfId="20"/>
    <tableColumn id="3" xr3:uid="{4095CE90-1877-4ADE-8AF3-2DD73463B1FE}" name="Kategorie" dataDxfId="41" totalsRowDxfId="19"/>
    <tableColumn id="4" xr3:uid="{4DD81189-02EF-42BC-8F45-1081C32C1B2E}" name="Tuny" dataDxfId="40" totalsRowDxfId="18"/>
    <tableColumn id="5" xr3:uid="{3C1152DE-DBF0-4AB3-99C6-6FFC9D33C49B}" name="Kč" dataDxfId="39" totalsRowDxfId="17"/>
    <tableColumn id="6" xr3:uid="{74384D6B-5A9A-4934-91CB-4843FBE8DC56}" name="Kategorie2" dataDxfId="38" totalsRowDxfId="16"/>
    <tableColumn id="7" xr3:uid="{281B0CCD-33FC-4E7A-9716-DDC135874DD0}" name="Tuny2" dataDxfId="37" totalsRowDxfId="15"/>
    <tableColumn id="8" xr3:uid="{23669F54-32FD-4980-A5FD-3AE557F7E84F}" name="Kč2" dataDxfId="36" totalsRowDxfId="14"/>
    <tableColumn id="9" xr3:uid="{F8D44601-CCEA-4C07-A531-DE418FE49E46}" name="Kategorie3" dataDxfId="35" totalsRowDxfId="13"/>
    <tableColumn id="10" xr3:uid="{D42B6625-B1E9-48D5-B958-D768D64E98E7}" name="Tuny3" dataDxfId="34" totalsRowDxfId="12"/>
    <tableColumn id="11" xr3:uid="{DFF1E4E4-C3F4-4047-A931-415F279D1799}" name="Kč3" dataDxfId="33" totalsRowDxfId="11"/>
    <tableColumn id="12" xr3:uid="{927150BE-136E-4556-AC94-34F253DFFBBE}" name="Kategorie4" dataDxfId="32" totalsRowDxfId="10"/>
    <tableColumn id="13" xr3:uid="{7EC5C71B-92E0-4211-8C46-97E495F5D923}" name="Tuny4" dataDxfId="31" totalsRowDxfId="9"/>
    <tableColumn id="14" xr3:uid="{1976C4E5-6E45-4B8D-AFB6-A21243160AD7}" name="Kč4" dataDxfId="30" totalsRowDxfId="8"/>
    <tableColumn id="15" xr3:uid="{8005B016-9765-4047-BA57-4CC4EBB7A0F4}" name="Kategorie5" dataDxfId="29" totalsRowDxfId="7"/>
    <tableColumn id="16" xr3:uid="{B959F8E2-B13D-494D-9B32-AEE624D76B44}" name="Tuny5" dataDxfId="28" totalsRowDxfId="6"/>
    <tableColumn id="17" xr3:uid="{24081B85-33A4-4E57-9614-D73173697BE4}" name="Kč5" dataDxfId="27" totalsRowDxfId="5"/>
    <tableColumn id="18" xr3:uid="{B7918C1E-6235-4777-8F2E-1407D99B4DAE}" name="Kategorie6" dataDxfId="26" totalsRowDxfId="4"/>
    <tableColumn id="19" xr3:uid="{AACBCFDE-04C3-4061-A1FC-4073E035501B}" name="Tuny6" dataDxfId="25" totalsRowDxfId="3"/>
    <tableColumn id="20" xr3:uid="{99EFD39E-C24E-45D7-8C01-CF61E084CC5E}" name="Kč6" dataDxfId="24" totalsRowDxfId="2"/>
    <tableColumn id="21" xr3:uid="{69EFDA0E-46CF-4687-BC08-96011E93113E}" name="CELKEM T" dataDxfId="23" totalsRowDxfId="1">
      <calculatedColumnFormula>Tabulka17810[[#This Row],[Tuny]]+Tabulka17810[[#This Row],[Tuny2]]+Tabulka17810[[#This Row],[Tuny3]]+Tabulka17810[[#This Row],[Tuny4]]+Tabulka17810[[#This Row],[Tuny5]]+Tabulka17810[[#This Row],[Tuny6]]</calculatedColumnFormula>
    </tableColumn>
    <tableColumn id="22" xr3:uid="{8FC8A26B-3335-45FC-80A8-9F02CA5B2CBB}" name="CELKEM Kč" totalsRowFunction="custom" dataDxfId="22" totalsRowDxfId="0">
      <calculatedColumnFormula>Tabulka17810[[#This Row],[Kč]]+Tabulka17810[[#This Row],[Kč2]]+Tabulka17810[[#This Row],[Kč3]]+Tabulka17810[[#This Row],[Kč4]]+Tabulka17810[[#This Row],[Kč5]]+Tabulka17810[[#This Row],[Kč6]]</calculatedColumnFormula>
      <totalsRowFormula>(E54+H54+K54+N54+Q54+Q55+Q56+T55+T56+T54)</totalsRowFormula>
    </tableColumn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F0AA77-07B2-4147-8149-6C578B4C66E4}" name="Tabulka2_2" displayName="Tabulka2_2" ref="A1:A11" tableType="queryTable" totalsRowShown="0">
  <autoFilter ref="A1:A11" xr:uid="{A3F0AA77-07B2-4147-8149-6C578B4C66E4}"/>
  <tableColumns count="1">
    <tableColumn id="1" xr3:uid="{DE9AF0E2-93AC-40B4-B947-C7E01653AF08}" uniqueName="1" name="Kategorie" queryTableFieldId="1" dataDxfId="80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605EFB-1779-4C94-955E-C86672B47BDA}" name="Tabulka4" displayName="Tabulka4" ref="C1:C7" totalsRowShown="0" headerRowDxfId="79">
  <autoFilter ref="C1:C7" xr:uid="{5C605EFB-1779-4C94-955E-C86672B47BDA}"/>
  <tableColumns count="1">
    <tableColumn id="1" xr3:uid="{524DD0BD-15C8-4091-98AE-1A6334A1BFB3}" name="Firma"/>
  </tableColumns>
  <tableStyleInfo name="TableStyleLight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CB75C4-F256-4894-BD32-892F735D0DB2}" name="Tabulka2" displayName="Tabulka2" ref="A1:A11" totalsRowShown="0">
  <autoFilter ref="A1:A11" xr:uid="{00CB75C4-F256-4894-BD32-892F735D0DB2}"/>
  <tableColumns count="1">
    <tableColumn id="1" xr3:uid="{E29315ED-ABE7-440C-9F38-6E2EA77427AE}" name="Kategor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F306-96AC-489C-84B1-97CA69F0702F}">
  <dimension ref="B2:F12"/>
  <sheetViews>
    <sheetView workbookViewId="0">
      <selection activeCell="J4" sqref="J4"/>
    </sheetView>
  </sheetViews>
  <sheetFormatPr defaultRowHeight="15" x14ac:dyDescent="0.25"/>
  <cols>
    <col min="2" max="3" width="18.42578125" customWidth="1"/>
    <col min="4" max="4" width="18.28515625" customWidth="1"/>
    <col min="5" max="5" width="18" customWidth="1"/>
    <col min="6" max="6" width="18.28515625" customWidth="1"/>
  </cols>
  <sheetData>
    <row r="2" spans="2:6" x14ac:dyDescent="0.25">
      <c r="B2" s="1" t="s">
        <v>0</v>
      </c>
      <c r="D2" s="19" t="s">
        <v>5</v>
      </c>
      <c r="E2" s="29" t="s">
        <v>6</v>
      </c>
      <c r="F2" s="1" t="s">
        <v>7</v>
      </c>
    </row>
    <row r="3" spans="2:6" x14ac:dyDescent="0.25">
      <c r="B3" s="9" t="s">
        <v>1</v>
      </c>
      <c r="C3" s="13" t="s">
        <v>12</v>
      </c>
      <c r="D3" s="23">
        <f>SUM(D4:D6)</f>
        <v>284367</v>
      </c>
      <c r="E3" s="23">
        <f>SUM(E4:E6)</f>
        <v>369751</v>
      </c>
      <c r="F3" s="2"/>
    </row>
    <row r="4" spans="2:6" x14ac:dyDescent="0.25">
      <c r="B4" s="7"/>
      <c r="C4" s="14" t="s">
        <v>2</v>
      </c>
      <c r="D4" s="20">
        <v>255489</v>
      </c>
      <c r="E4" s="26">
        <v>353200</v>
      </c>
      <c r="F4" s="10" t="s">
        <v>14</v>
      </c>
    </row>
    <row r="5" spans="2:6" x14ac:dyDescent="0.25">
      <c r="B5" s="7"/>
      <c r="C5" s="15" t="s">
        <v>3</v>
      </c>
      <c r="D5" s="21">
        <v>22275</v>
      </c>
      <c r="E5" s="27">
        <v>16551</v>
      </c>
      <c r="F5" s="11" t="s">
        <v>15</v>
      </c>
    </row>
    <row r="6" spans="2:6" x14ac:dyDescent="0.25">
      <c r="B6" s="8"/>
      <c r="C6" s="16" t="s">
        <v>4</v>
      </c>
      <c r="D6" s="22">
        <v>6603</v>
      </c>
      <c r="E6" s="28">
        <v>0</v>
      </c>
      <c r="F6" s="12"/>
    </row>
    <row r="7" spans="2:6" x14ac:dyDescent="0.25">
      <c r="B7" s="33" t="s">
        <v>16</v>
      </c>
      <c r="C7" s="34"/>
      <c r="D7" s="37">
        <v>76000</v>
      </c>
      <c r="E7" s="35"/>
      <c r="F7" s="36"/>
    </row>
    <row r="8" spans="2:6" x14ac:dyDescent="0.25">
      <c r="B8" s="5" t="s">
        <v>8</v>
      </c>
      <c r="C8" s="17"/>
      <c r="D8" s="30">
        <v>155043</v>
      </c>
      <c r="E8" s="24">
        <v>203825</v>
      </c>
      <c r="F8" s="3" t="s">
        <v>13</v>
      </c>
    </row>
    <row r="9" spans="2:6" x14ac:dyDescent="0.25">
      <c r="B9" s="6" t="s">
        <v>9</v>
      </c>
      <c r="C9" s="18"/>
      <c r="D9" s="31">
        <v>8662</v>
      </c>
      <c r="E9" s="25">
        <v>0</v>
      </c>
      <c r="F9" s="4"/>
    </row>
    <row r="10" spans="2:6" x14ac:dyDescent="0.25">
      <c r="B10" s="6" t="s">
        <v>10</v>
      </c>
      <c r="C10" s="18"/>
      <c r="D10" s="31">
        <v>35733</v>
      </c>
      <c r="E10" s="25">
        <v>0</v>
      </c>
      <c r="F10" s="4"/>
    </row>
    <row r="11" spans="2:6" x14ac:dyDescent="0.25">
      <c r="B11" s="6" t="s">
        <v>11</v>
      </c>
      <c r="C11" s="18"/>
      <c r="D11" s="32">
        <v>19570</v>
      </c>
      <c r="E11" s="25">
        <v>0</v>
      </c>
      <c r="F11" s="4"/>
    </row>
    <row r="12" spans="2:6" x14ac:dyDescent="0.25">
      <c r="D12" s="38">
        <f>D11+D10+D9+D8+D3+D7</f>
        <v>579375</v>
      </c>
      <c r="E12" s="39">
        <f>E11+E10+E9+E8+E3</f>
        <v>573576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ABB8-C299-4073-B853-1DEF1F297C09}">
  <dimension ref="A1:C11"/>
  <sheetViews>
    <sheetView workbookViewId="0">
      <selection activeCell="A7" sqref="A7"/>
    </sheetView>
  </sheetViews>
  <sheetFormatPr defaultRowHeight="15" x14ac:dyDescent="0.25"/>
  <cols>
    <col min="1" max="1" width="12" bestFit="1" customWidth="1"/>
  </cols>
  <sheetData>
    <row r="1" spans="1:3" x14ac:dyDescent="0.25">
      <c r="A1" t="s">
        <v>78</v>
      </c>
      <c r="C1" s="125" t="s">
        <v>46</v>
      </c>
    </row>
    <row r="2" spans="1:3" x14ac:dyDescent="0.25">
      <c r="A2" t="s">
        <v>49</v>
      </c>
      <c r="C2" t="s">
        <v>88</v>
      </c>
    </row>
    <row r="3" spans="1:3" x14ac:dyDescent="0.25">
      <c r="A3" t="s">
        <v>52</v>
      </c>
      <c r="C3" t="s">
        <v>89</v>
      </c>
    </row>
    <row r="4" spans="1:3" x14ac:dyDescent="0.25">
      <c r="A4" t="s">
        <v>50</v>
      </c>
      <c r="C4" t="s">
        <v>90</v>
      </c>
    </row>
    <row r="5" spans="1:3" x14ac:dyDescent="0.25">
      <c r="A5" t="s">
        <v>51</v>
      </c>
      <c r="C5" t="s">
        <v>91</v>
      </c>
    </row>
    <row r="6" spans="1:3" x14ac:dyDescent="0.25">
      <c r="A6" t="s">
        <v>9</v>
      </c>
      <c r="C6" t="s">
        <v>92</v>
      </c>
    </row>
    <row r="7" spans="1:3" x14ac:dyDescent="0.25">
      <c r="A7" t="s">
        <v>10</v>
      </c>
      <c r="C7" t="s">
        <v>53</v>
      </c>
    </row>
    <row r="8" spans="1:3" x14ac:dyDescent="0.25">
      <c r="A8" t="s">
        <v>17</v>
      </c>
    </row>
    <row r="9" spans="1:3" x14ac:dyDescent="0.25">
      <c r="A9" t="s">
        <v>79</v>
      </c>
    </row>
    <row r="10" spans="1:3" x14ac:dyDescent="0.25">
      <c r="A10" t="s">
        <v>11</v>
      </c>
    </row>
    <row r="11" spans="1:3" x14ac:dyDescent="0.25">
      <c r="A11" t="s">
        <v>80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8B80-4E92-4422-A55C-BBAE1D9E8B5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013F-DC15-4C2E-A4DC-6260AEF25C60}">
  <dimension ref="A1:A11"/>
  <sheetViews>
    <sheetView workbookViewId="0">
      <selection activeCell="K27" sqref="K27"/>
    </sheetView>
  </sheetViews>
  <sheetFormatPr defaultRowHeight="15" x14ac:dyDescent="0.25"/>
  <cols>
    <col min="1" max="1" width="13" customWidth="1"/>
  </cols>
  <sheetData>
    <row r="1" spans="1:1" x14ac:dyDescent="0.25">
      <c r="A1" t="s">
        <v>78</v>
      </c>
    </row>
    <row r="2" spans="1:1" x14ac:dyDescent="0.25">
      <c r="A2" t="s">
        <v>49</v>
      </c>
    </row>
    <row r="3" spans="1:1" x14ac:dyDescent="0.25">
      <c r="A3" t="s">
        <v>52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17</v>
      </c>
    </row>
    <row r="9" spans="1:1" x14ac:dyDescent="0.25">
      <c r="A9" t="s">
        <v>79</v>
      </c>
    </row>
    <row r="10" spans="1:1" x14ac:dyDescent="0.25">
      <c r="A10" t="s">
        <v>11</v>
      </c>
    </row>
    <row r="11" spans="1:1" x14ac:dyDescent="0.25">
      <c r="A11" t="s">
        <v>80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01A5-0415-4A99-97E8-568351AF0C5A}">
  <sheetPr>
    <pageSetUpPr fitToPage="1"/>
  </sheetPr>
  <dimension ref="A1:S60"/>
  <sheetViews>
    <sheetView topLeftCell="A13" zoomScaleNormal="100" workbookViewId="0">
      <selection activeCell="V15" sqref="V15"/>
    </sheetView>
  </sheetViews>
  <sheetFormatPr defaultRowHeight="15" x14ac:dyDescent="0.25"/>
  <cols>
    <col min="2" max="2" width="10" bestFit="1" customWidth="1"/>
    <col min="3" max="3" width="9.7109375" customWidth="1"/>
    <col min="5" max="5" width="9.7109375" customWidth="1"/>
    <col min="7" max="7" width="9.7109375" customWidth="1"/>
    <col min="9" max="9" width="9.7109375" customWidth="1"/>
    <col min="11" max="11" width="9.7109375" customWidth="1"/>
    <col min="13" max="13" width="9.7109375" customWidth="1"/>
    <col min="15" max="15" width="9.7109375" customWidth="1"/>
    <col min="17" max="17" width="9.7109375" customWidth="1"/>
    <col min="19" max="19" width="10" bestFit="1" customWidth="1"/>
  </cols>
  <sheetData>
    <row r="1" spans="1:17" ht="15.75" thickBot="1" x14ac:dyDescent="0.3">
      <c r="A1" s="430" t="s">
        <v>30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2"/>
    </row>
    <row r="2" spans="1:17" x14ac:dyDescent="0.25">
      <c r="A2" s="423" t="s">
        <v>26</v>
      </c>
      <c r="B2" s="436" t="s">
        <v>25</v>
      </c>
      <c r="C2" s="437"/>
      <c r="D2" s="436" t="s">
        <v>24</v>
      </c>
      <c r="E2" s="437"/>
      <c r="F2" s="436" t="s">
        <v>23</v>
      </c>
      <c r="G2" s="437"/>
      <c r="H2" s="433" t="s">
        <v>22</v>
      </c>
      <c r="I2" s="434"/>
      <c r="J2" s="434"/>
      <c r="K2" s="434"/>
      <c r="L2" s="434"/>
      <c r="M2" s="435"/>
      <c r="N2" s="426" t="s">
        <v>17</v>
      </c>
      <c r="O2" s="427"/>
      <c r="P2" s="426" t="s">
        <v>21</v>
      </c>
      <c r="Q2" s="427"/>
    </row>
    <row r="3" spans="1:17" x14ac:dyDescent="0.25">
      <c r="A3" s="424"/>
      <c r="B3" s="440"/>
      <c r="C3" s="441"/>
      <c r="D3" s="438"/>
      <c r="E3" s="439"/>
      <c r="F3" s="438"/>
      <c r="G3" s="439"/>
      <c r="H3" s="442" t="s">
        <v>18</v>
      </c>
      <c r="I3" s="443"/>
      <c r="J3" s="444" t="s">
        <v>19</v>
      </c>
      <c r="K3" s="443"/>
      <c r="L3" s="444" t="s">
        <v>20</v>
      </c>
      <c r="M3" s="445"/>
      <c r="N3" s="428"/>
      <c r="O3" s="429"/>
      <c r="P3" s="428"/>
      <c r="Q3" s="429"/>
    </row>
    <row r="4" spans="1:17" ht="15.75" thickBot="1" x14ac:dyDescent="0.3">
      <c r="A4" s="425"/>
      <c r="B4" s="66" t="s">
        <v>28</v>
      </c>
      <c r="C4" s="67" t="s">
        <v>29</v>
      </c>
      <c r="D4" s="83" t="s">
        <v>28</v>
      </c>
      <c r="E4" s="84" t="s">
        <v>29</v>
      </c>
      <c r="F4" s="83" t="s">
        <v>28</v>
      </c>
      <c r="G4" s="84" t="s">
        <v>29</v>
      </c>
      <c r="H4" s="66" t="s">
        <v>28</v>
      </c>
      <c r="I4" s="65" t="s">
        <v>29</v>
      </c>
      <c r="J4" s="64" t="s">
        <v>28</v>
      </c>
      <c r="K4" s="65" t="s">
        <v>29</v>
      </c>
      <c r="L4" s="64" t="s">
        <v>28</v>
      </c>
      <c r="M4" s="67" t="s">
        <v>29</v>
      </c>
      <c r="N4" s="66" t="s">
        <v>28</v>
      </c>
      <c r="O4" s="67" t="s">
        <v>29</v>
      </c>
      <c r="P4" s="66" t="s">
        <v>28</v>
      </c>
      <c r="Q4" s="67" t="s">
        <v>29</v>
      </c>
    </row>
    <row r="5" spans="1:17" x14ac:dyDescent="0.25">
      <c r="A5" s="68">
        <v>1</v>
      </c>
      <c r="B5" s="69">
        <v>12.94</v>
      </c>
      <c r="C5" s="70">
        <v>32069.81</v>
      </c>
      <c r="D5" s="71"/>
      <c r="E5" s="72"/>
      <c r="F5" s="73"/>
      <c r="G5" s="72"/>
      <c r="H5" s="69">
        <v>2.61</v>
      </c>
      <c r="I5" s="70">
        <v>12075</v>
      </c>
      <c r="J5" s="69">
        <v>0.71</v>
      </c>
      <c r="K5" s="70">
        <v>1397.25</v>
      </c>
      <c r="L5" s="69">
        <v>0.55000000000000004</v>
      </c>
      <c r="M5" s="70">
        <v>3438.5</v>
      </c>
      <c r="N5" s="69">
        <v>0.4</v>
      </c>
      <c r="O5" s="74">
        <v>119.6</v>
      </c>
      <c r="P5" s="53">
        <f>B5+D5+F5+H5+J5+L5+N5</f>
        <v>17.209999999999997</v>
      </c>
      <c r="Q5" s="54">
        <f>C5+E5+G5+I5+K5+M5+O5</f>
        <v>49100.159999999996</v>
      </c>
    </row>
    <row r="6" spans="1:17" x14ac:dyDescent="0.25">
      <c r="A6" s="75">
        <v>2</v>
      </c>
      <c r="B6" s="43">
        <v>14.42</v>
      </c>
      <c r="C6" s="45">
        <v>33041.69</v>
      </c>
      <c r="D6" s="42"/>
      <c r="E6" s="41"/>
      <c r="F6" s="40"/>
      <c r="G6" s="41"/>
      <c r="H6" s="43">
        <v>2.89</v>
      </c>
      <c r="I6" s="45">
        <v>12075</v>
      </c>
      <c r="J6" s="43">
        <v>1</v>
      </c>
      <c r="K6" s="45">
        <v>1397.25</v>
      </c>
      <c r="L6" s="43">
        <v>0.52</v>
      </c>
      <c r="M6" s="45">
        <v>3438.5</v>
      </c>
      <c r="N6" s="43">
        <v>0.2</v>
      </c>
      <c r="O6" s="49">
        <v>119.6</v>
      </c>
      <c r="P6" s="55">
        <f t="shared" ref="P6:P16" si="0">B6+D6+F6+H6+J6+L6+N6</f>
        <v>19.029999999999998</v>
      </c>
      <c r="Q6" s="56">
        <f t="shared" ref="Q6:Q16" si="1">C6+E6+G6+I6+K6+M6+O6</f>
        <v>50072.04</v>
      </c>
    </row>
    <row r="7" spans="1:17" x14ac:dyDescent="0.25">
      <c r="A7" s="75">
        <v>3</v>
      </c>
      <c r="B7" s="44">
        <v>13.33</v>
      </c>
      <c r="C7" s="46">
        <v>31725.51</v>
      </c>
      <c r="D7" s="42"/>
      <c r="E7" s="41"/>
      <c r="F7" s="40"/>
      <c r="G7" s="41"/>
      <c r="H7" s="44">
        <v>2.88</v>
      </c>
      <c r="I7" s="46">
        <v>12075</v>
      </c>
      <c r="J7" s="44">
        <v>1.1599999999999999</v>
      </c>
      <c r="K7" s="46">
        <v>1397.25</v>
      </c>
      <c r="L7" s="44">
        <v>0.35</v>
      </c>
      <c r="M7" s="46">
        <v>3438.5</v>
      </c>
      <c r="N7" s="44">
        <v>0.4</v>
      </c>
      <c r="O7" s="48">
        <v>125.84</v>
      </c>
      <c r="P7" s="53">
        <f t="shared" si="0"/>
        <v>18.12</v>
      </c>
      <c r="Q7" s="54">
        <f t="shared" si="1"/>
        <v>48762.099999999991</v>
      </c>
    </row>
    <row r="8" spans="1:17" x14ac:dyDescent="0.25">
      <c r="A8" s="75">
        <v>4</v>
      </c>
      <c r="B8" s="43">
        <v>13.9</v>
      </c>
      <c r="C8" s="45">
        <v>29204.77</v>
      </c>
      <c r="D8" s="42"/>
      <c r="E8" s="41"/>
      <c r="F8" s="40"/>
      <c r="G8" s="41"/>
      <c r="H8" s="43">
        <v>3.31</v>
      </c>
      <c r="I8" s="45">
        <v>15956.25</v>
      </c>
      <c r="J8" s="43">
        <v>0.68</v>
      </c>
      <c r="K8" s="45">
        <v>937.25</v>
      </c>
      <c r="L8" s="43">
        <v>0.48</v>
      </c>
      <c r="M8" s="45">
        <v>3070.5</v>
      </c>
      <c r="N8" s="43">
        <v>0.4</v>
      </c>
      <c r="O8" s="49">
        <v>221.83</v>
      </c>
      <c r="P8" s="55">
        <f t="shared" si="0"/>
        <v>18.77</v>
      </c>
      <c r="Q8" s="56">
        <f t="shared" si="1"/>
        <v>49390.600000000006</v>
      </c>
    </row>
    <row r="9" spans="1:17" x14ac:dyDescent="0.25">
      <c r="A9" s="75">
        <v>5</v>
      </c>
      <c r="B9" s="44">
        <v>12.9</v>
      </c>
      <c r="C9" s="46">
        <v>34872.769999999997</v>
      </c>
      <c r="D9" s="42"/>
      <c r="E9" s="41"/>
      <c r="F9" s="40"/>
      <c r="G9" s="41"/>
      <c r="H9" s="44">
        <v>3.1</v>
      </c>
      <c r="I9" s="46">
        <v>12765</v>
      </c>
      <c r="J9" s="44">
        <v>1.04</v>
      </c>
      <c r="K9" s="46">
        <v>937.25</v>
      </c>
      <c r="L9" s="44">
        <v>0.75</v>
      </c>
      <c r="M9" s="46">
        <v>4496.5</v>
      </c>
      <c r="N9" s="44">
        <v>0.01</v>
      </c>
      <c r="O9" s="48">
        <v>221.83</v>
      </c>
      <c r="P9" s="53">
        <f t="shared" si="0"/>
        <v>17.8</v>
      </c>
      <c r="Q9" s="54">
        <f t="shared" si="1"/>
        <v>53293.35</v>
      </c>
    </row>
    <row r="10" spans="1:17" x14ac:dyDescent="0.25">
      <c r="A10" s="75">
        <v>6</v>
      </c>
      <c r="B10" s="43">
        <v>11.9</v>
      </c>
      <c r="C10" s="45">
        <v>32490.22</v>
      </c>
      <c r="D10" s="42"/>
      <c r="E10" s="41"/>
      <c r="F10" s="40"/>
      <c r="G10" s="41"/>
      <c r="H10" s="43">
        <v>2.88</v>
      </c>
      <c r="I10" s="45">
        <v>25800.25</v>
      </c>
      <c r="J10" s="43">
        <v>0.56999999999999995</v>
      </c>
      <c r="K10" s="45">
        <v>937.25</v>
      </c>
      <c r="L10" s="43">
        <v>0.23</v>
      </c>
      <c r="M10" s="45">
        <v>1535.25</v>
      </c>
      <c r="N10" s="43">
        <v>0.2</v>
      </c>
      <c r="O10" s="49">
        <v>221.83</v>
      </c>
      <c r="P10" s="55">
        <f t="shared" si="0"/>
        <v>15.780000000000001</v>
      </c>
      <c r="Q10" s="56">
        <f t="shared" si="1"/>
        <v>60984.800000000003</v>
      </c>
    </row>
    <row r="11" spans="1:17" x14ac:dyDescent="0.25">
      <c r="A11" s="75">
        <v>7</v>
      </c>
      <c r="B11" s="44">
        <v>17</v>
      </c>
      <c r="C11" s="46">
        <v>45928.42</v>
      </c>
      <c r="D11" s="42"/>
      <c r="E11" s="41"/>
      <c r="F11" s="40"/>
      <c r="G11" s="41"/>
      <c r="H11" s="44">
        <v>1.28</v>
      </c>
      <c r="I11" s="46">
        <v>14720</v>
      </c>
      <c r="J11" s="44">
        <v>0.83</v>
      </c>
      <c r="K11" s="46">
        <v>1075.25</v>
      </c>
      <c r="L11" s="44">
        <v>1.46</v>
      </c>
      <c r="M11" s="46">
        <v>3680</v>
      </c>
      <c r="N11" s="44">
        <v>0.2</v>
      </c>
      <c r="O11" s="48">
        <v>221.83</v>
      </c>
      <c r="P11" s="53">
        <f t="shared" si="0"/>
        <v>20.77</v>
      </c>
      <c r="Q11" s="54">
        <f t="shared" si="1"/>
        <v>65625.5</v>
      </c>
    </row>
    <row r="12" spans="1:17" x14ac:dyDescent="0.25">
      <c r="A12" s="75">
        <v>8</v>
      </c>
      <c r="B12" s="43">
        <v>11.7</v>
      </c>
      <c r="C12" s="45">
        <v>32233.82</v>
      </c>
      <c r="D12" s="42"/>
      <c r="E12" s="41"/>
      <c r="F12" s="40"/>
      <c r="G12" s="41"/>
      <c r="H12" s="43">
        <v>2.09</v>
      </c>
      <c r="I12" s="45">
        <v>14720</v>
      </c>
      <c r="J12" s="43">
        <v>1.96</v>
      </c>
      <c r="K12" s="45">
        <v>0</v>
      </c>
      <c r="L12" s="43">
        <v>1.6</v>
      </c>
      <c r="M12" s="45">
        <v>3680</v>
      </c>
      <c r="N12" s="43">
        <v>0.2</v>
      </c>
      <c r="O12" s="49">
        <v>221.83</v>
      </c>
      <c r="P12" s="55">
        <f t="shared" si="0"/>
        <v>17.55</v>
      </c>
      <c r="Q12" s="56">
        <f t="shared" si="1"/>
        <v>50855.65</v>
      </c>
    </row>
    <row r="13" spans="1:17" x14ac:dyDescent="0.25">
      <c r="A13" s="75">
        <v>9</v>
      </c>
      <c r="B13" s="44">
        <v>8.6999999999999993</v>
      </c>
      <c r="C13" s="46">
        <v>28387.82</v>
      </c>
      <c r="D13" s="42"/>
      <c r="E13" s="41"/>
      <c r="F13" s="40"/>
      <c r="G13" s="41"/>
      <c r="H13" s="44">
        <v>2.46</v>
      </c>
      <c r="I13" s="46">
        <v>14720</v>
      </c>
      <c r="J13" s="44">
        <v>0.9</v>
      </c>
      <c r="K13" s="46">
        <v>2150.5</v>
      </c>
      <c r="L13" s="44">
        <v>1.66</v>
      </c>
      <c r="M13" s="46">
        <v>3680</v>
      </c>
      <c r="N13" s="44">
        <v>0.2</v>
      </c>
      <c r="O13" s="48">
        <v>221.83</v>
      </c>
      <c r="P13" s="53">
        <f t="shared" si="0"/>
        <v>13.92</v>
      </c>
      <c r="Q13" s="54">
        <f t="shared" si="1"/>
        <v>49160.15</v>
      </c>
    </row>
    <row r="14" spans="1:17" x14ac:dyDescent="0.25">
      <c r="A14" s="75">
        <v>10</v>
      </c>
      <c r="B14" s="43">
        <v>10.4</v>
      </c>
      <c r="C14" s="45">
        <v>30567.22</v>
      </c>
      <c r="D14" s="63">
        <v>4.22</v>
      </c>
      <c r="E14" s="45">
        <v>14292.2</v>
      </c>
      <c r="F14" s="43">
        <v>0.1</v>
      </c>
      <c r="G14" s="45">
        <v>14936.2</v>
      </c>
      <c r="H14" s="43">
        <v>2.97</v>
      </c>
      <c r="I14" s="45">
        <v>14720</v>
      </c>
      <c r="J14" s="43">
        <v>1.29</v>
      </c>
      <c r="K14" s="45">
        <v>1075.25</v>
      </c>
      <c r="L14" s="43">
        <v>1.54</v>
      </c>
      <c r="M14" s="45">
        <v>3680</v>
      </c>
      <c r="N14" s="43">
        <v>0.4</v>
      </c>
      <c r="O14" s="49">
        <v>221.83</v>
      </c>
      <c r="P14" s="55">
        <f t="shared" si="0"/>
        <v>20.919999999999998</v>
      </c>
      <c r="Q14" s="56">
        <f t="shared" si="1"/>
        <v>79492.7</v>
      </c>
    </row>
    <row r="15" spans="1:17" x14ac:dyDescent="0.25">
      <c r="A15" s="75">
        <v>11</v>
      </c>
      <c r="B15" s="44">
        <v>11</v>
      </c>
      <c r="C15" s="46">
        <v>32953.42</v>
      </c>
      <c r="D15" s="42"/>
      <c r="E15" s="41"/>
      <c r="F15" s="40"/>
      <c r="G15" s="41"/>
      <c r="H15" s="44">
        <v>3.34</v>
      </c>
      <c r="I15" s="46">
        <v>14720</v>
      </c>
      <c r="J15" s="44">
        <v>1.01</v>
      </c>
      <c r="K15" s="46">
        <v>1075.25</v>
      </c>
      <c r="L15" s="44">
        <v>2.34</v>
      </c>
      <c r="M15" s="46">
        <v>7360</v>
      </c>
      <c r="N15" s="44">
        <v>0.4</v>
      </c>
      <c r="O15" s="48">
        <v>221.83</v>
      </c>
      <c r="P15" s="53">
        <f t="shared" si="0"/>
        <v>18.089999999999996</v>
      </c>
      <c r="Q15" s="54">
        <f t="shared" si="1"/>
        <v>56330.5</v>
      </c>
    </row>
    <row r="16" spans="1:17" ht="15.75" thickBot="1" x14ac:dyDescent="0.3">
      <c r="A16" s="76">
        <v>12</v>
      </c>
      <c r="B16" s="77">
        <v>15.55</v>
      </c>
      <c r="C16" s="78">
        <v>48734.52</v>
      </c>
      <c r="D16" s="79"/>
      <c r="E16" s="80"/>
      <c r="F16" s="81"/>
      <c r="G16" s="80"/>
      <c r="H16" s="77">
        <v>3.83</v>
      </c>
      <c r="I16" s="78">
        <v>22080</v>
      </c>
      <c r="J16" s="77">
        <v>0.63</v>
      </c>
      <c r="K16" s="78">
        <v>1075.25</v>
      </c>
      <c r="L16" s="77">
        <v>1.2</v>
      </c>
      <c r="M16" s="78">
        <v>3680</v>
      </c>
      <c r="N16" s="77">
        <v>0.6</v>
      </c>
      <c r="O16" s="82">
        <v>221.83</v>
      </c>
      <c r="P16" s="55">
        <f t="shared" si="0"/>
        <v>21.810000000000002</v>
      </c>
      <c r="Q16" s="56">
        <f t="shared" si="1"/>
        <v>75791.599999999991</v>
      </c>
    </row>
    <row r="17" spans="1:17" ht="15.75" thickBot="1" x14ac:dyDescent="0.3">
      <c r="A17" s="50" t="s">
        <v>27</v>
      </c>
      <c r="B17" s="51">
        <f>SUM(B5:B16)</f>
        <v>153.74</v>
      </c>
      <c r="C17" s="52">
        <f>SUM(C5:C16)</f>
        <v>412209.99000000005</v>
      </c>
      <c r="D17" s="59">
        <f>SUM(D5:D16)</f>
        <v>4.22</v>
      </c>
      <c r="E17" s="60">
        <f t="shared" ref="E17:Q17" si="2">SUM(E5:E16)</f>
        <v>14292.2</v>
      </c>
      <c r="F17" s="59">
        <f t="shared" si="2"/>
        <v>0.1</v>
      </c>
      <c r="G17" s="60">
        <f t="shared" si="2"/>
        <v>14936.2</v>
      </c>
      <c r="H17" s="51">
        <f t="shared" si="2"/>
        <v>33.64</v>
      </c>
      <c r="I17" s="52">
        <f t="shared" si="2"/>
        <v>186426.5</v>
      </c>
      <c r="J17" s="51">
        <f t="shared" si="2"/>
        <v>11.780000000000001</v>
      </c>
      <c r="K17" s="52">
        <f t="shared" si="2"/>
        <v>13455</v>
      </c>
      <c r="L17" s="51">
        <f t="shared" si="2"/>
        <v>12.68</v>
      </c>
      <c r="M17" s="52">
        <f t="shared" si="2"/>
        <v>45177.75</v>
      </c>
      <c r="N17" s="61">
        <f t="shared" si="2"/>
        <v>3.61</v>
      </c>
      <c r="O17" s="62">
        <f t="shared" si="2"/>
        <v>2361.5099999999998</v>
      </c>
      <c r="P17" s="57">
        <f t="shared" si="2"/>
        <v>219.76999999999998</v>
      </c>
      <c r="Q17" s="58">
        <f t="shared" si="2"/>
        <v>688859.15</v>
      </c>
    </row>
    <row r="18" spans="1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>
        <f>C17+E17+G17+I17+K17+M17+O17</f>
        <v>688859.15000000014</v>
      </c>
    </row>
    <row r="20" spans="1:17" ht="15.75" thickBot="1" x14ac:dyDescent="0.3"/>
    <row r="21" spans="1:17" ht="15" customHeight="1" thickBot="1" x14ac:dyDescent="0.3">
      <c r="A21" s="446" t="s">
        <v>32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8"/>
    </row>
    <row r="22" spans="1:17" x14ac:dyDescent="0.25">
      <c r="A22" s="423" t="s">
        <v>26</v>
      </c>
      <c r="B22" s="436" t="s">
        <v>25</v>
      </c>
      <c r="C22" s="437"/>
      <c r="D22" s="436" t="s">
        <v>24</v>
      </c>
      <c r="E22" s="437"/>
      <c r="F22" s="436" t="s">
        <v>23</v>
      </c>
      <c r="G22" s="437"/>
      <c r="H22" s="433" t="s">
        <v>22</v>
      </c>
      <c r="I22" s="434"/>
      <c r="J22" s="434"/>
      <c r="K22" s="434"/>
      <c r="L22" s="434"/>
      <c r="M22" s="435"/>
      <c r="N22" s="426" t="s">
        <v>17</v>
      </c>
      <c r="O22" s="427"/>
      <c r="P22" s="426" t="s">
        <v>21</v>
      </c>
      <c r="Q22" s="427"/>
    </row>
    <row r="23" spans="1:17" x14ac:dyDescent="0.25">
      <c r="A23" s="424"/>
      <c r="B23" s="440"/>
      <c r="C23" s="441"/>
      <c r="D23" s="438"/>
      <c r="E23" s="439"/>
      <c r="F23" s="438"/>
      <c r="G23" s="439"/>
      <c r="H23" s="442" t="s">
        <v>18</v>
      </c>
      <c r="I23" s="443"/>
      <c r="J23" s="444" t="s">
        <v>19</v>
      </c>
      <c r="K23" s="443"/>
      <c r="L23" s="444" t="s">
        <v>20</v>
      </c>
      <c r="M23" s="445"/>
      <c r="N23" s="428"/>
      <c r="O23" s="429"/>
      <c r="P23" s="428"/>
      <c r="Q23" s="429"/>
    </row>
    <row r="24" spans="1:17" ht="15.75" thickBot="1" x14ac:dyDescent="0.3">
      <c r="A24" s="425"/>
      <c r="B24" s="66" t="s">
        <v>28</v>
      </c>
      <c r="C24" s="67" t="s">
        <v>29</v>
      </c>
      <c r="D24" s="83" t="s">
        <v>28</v>
      </c>
      <c r="E24" s="84" t="s">
        <v>29</v>
      </c>
      <c r="F24" s="83" t="s">
        <v>28</v>
      </c>
      <c r="G24" s="84" t="s">
        <v>29</v>
      </c>
      <c r="H24" s="66" t="s">
        <v>28</v>
      </c>
      <c r="I24" s="65" t="s">
        <v>29</v>
      </c>
      <c r="J24" s="64" t="s">
        <v>28</v>
      </c>
      <c r="K24" s="65" t="s">
        <v>29</v>
      </c>
      <c r="L24" s="64" t="s">
        <v>28</v>
      </c>
      <c r="M24" s="67" t="s">
        <v>29</v>
      </c>
      <c r="N24" s="66" t="s">
        <v>28</v>
      </c>
      <c r="O24" s="67" t="s">
        <v>29</v>
      </c>
      <c r="P24" s="66" t="s">
        <v>28</v>
      </c>
      <c r="Q24" s="67" t="s">
        <v>29</v>
      </c>
    </row>
    <row r="25" spans="1:17" x14ac:dyDescent="0.25">
      <c r="A25" s="68">
        <v>1</v>
      </c>
      <c r="B25" s="69">
        <v>12.94</v>
      </c>
      <c r="C25" s="70">
        <v>32069.81</v>
      </c>
      <c r="D25" s="69">
        <v>0.44</v>
      </c>
      <c r="E25" s="70">
        <v>878.46</v>
      </c>
      <c r="F25" s="73"/>
      <c r="G25" s="72"/>
      <c r="H25" s="69">
        <v>2.61</v>
      </c>
      <c r="I25" s="70">
        <v>12075</v>
      </c>
      <c r="J25" s="69">
        <v>0.71</v>
      </c>
      <c r="K25" s="70">
        <v>1397.25</v>
      </c>
      <c r="L25" s="69">
        <v>0.55000000000000004</v>
      </c>
      <c r="M25" s="70">
        <v>3438.5</v>
      </c>
      <c r="N25" s="69">
        <v>0.4</v>
      </c>
      <c r="O25" s="74">
        <v>119.6</v>
      </c>
      <c r="P25" s="53">
        <f>B25+D25+F25+H25+J25+L25+N25</f>
        <v>17.649999999999999</v>
      </c>
      <c r="Q25" s="54">
        <f>C25+E25+G25+I25+K25+M25+O25</f>
        <v>49978.62</v>
      </c>
    </row>
    <row r="26" spans="1:17" x14ac:dyDescent="0.25">
      <c r="A26" s="75">
        <v>2</v>
      </c>
      <c r="B26" s="43">
        <v>14.42</v>
      </c>
      <c r="C26" s="45">
        <v>33041.69</v>
      </c>
      <c r="D26" s="43">
        <v>0.41</v>
      </c>
      <c r="E26" s="45">
        <v>1642.09</v>
      </c>
      <c r="F26" s="40"/>
      <c r="G26" s="41"/>
      <c r="H26" s="43">
        <v>2.89</v>
      </c>
      <c r="I26" s="45">
        <v>12075</v>
      </c>
      <c r="J26" s="43">
        <v>1</v>
      </c>
      <c r="K26" s="45">
        <v>1397.25</v>
      </c>
      <c r="L26" s="43">
        <v>0.52</v>
      </c>
      <c r="M26" s="45">
        <v>3438.5</v>
      </c>
      <c r="N26" s="43">
        <v>0.2</v>
      </c>
      <c r="O26" s="49">
        <v>119.6</v>
      </c>
      <c r="P26" s="55">
        <f t="shared" ref="P26:P36" si="3">B26+D26+F26+H26+J26+L26+N26</f>
        <v>19.439999999999998</v>
      </c>
      <c r="Q26" s="56">
        <f t="shared" ref="Q26:Q36" si="4">C26+E26+G26+I26+K26+M26+O26</f>
        <v>51714.13</v>
      </c>
    </row>
    <row r="27" spans="1:17" x14ac:dyDescent="0.25">
      <c r="A27" s="75">
        <v>3</v>
      </c>
      <c r="B27" s="44">
        <v>13.33</v>
      </c>
      <c r="C27" s="46">
        <v>31725.51</v>
      </c>
      <c r="D27" s="44">
        <v>0.33</v>
      </c>
      <c r="E27" s="46">
        <v>1321.68</v>
      </c>
      <c r="F27" s="44">
        <v>0.01</v>
      </c>
      <c r="G27" s="46">
        <v>90.02</v>
      </c>
      <c r="H27" s="44">
        <v>2.88</v>
      </c>
      <c r="I27" s="46">
        <v>12075</v>
      </c>
      <c r="J27" s="44">
        <v>1.1599999999999999</v>
      </c>
      <c r="K27" s="46">
        <v>1397.25</v>
      </c>
      <c r="L27" s="44">
        <v>0.35</v>
      </c>
      <c r="M27" s="46">
        <v>3438.5</v>
      </c>
      <c r="N27" s="44">
        <v>0.4</v>
      </c>
      <c r="O27" s="48">
        <v>125.84</v>
      </c>
      <c r="P27" s="53">
        <f t="shared" si="3"/>
        <v>18.46</v>
      </c>
      <c r="Q27" s="54">
        <f t="shared" si="4"/>
        <v>50173.799999999988</v>
      </c>
    </row>
    <row r="28" spans="1:17" x14ac:dyDescent="0.25">
      <c r="A28" s="75">
        <v>4</v>
      </c>
      <c r="B28" s="43">
        <v>13.9</v>
      </c>
      <c r="C28" s="45">
        <v>29204.77</v>
      </c>
      <c r="D28" s="43">
        <v>0.61</v>
      </c>
      <c r="E28" s="45">
        <v>1217.8699999999999</v>
      </c>
      <c r="F28" s="43">
        <f>0.14+0.022</f>
        <v>0.16200000000000001</v>
      </c>
      <c r="G28" s="45">
        <f>1439.22+198.05</f>
        <v>1637.27</v>
      </c>
      <c r="H28" s="43">
        <v>3.31</v>
      </c>
      <c r="I28" s="45">
        <v>15956.25</v>
      </c>
      <c r="J28" s="43">
        <v>0.68</v>
      </c>
      <c r="K28" s="45">
        <v>937.25</v>
      </c>
      <c r="L28" s="43">
        <v>0.48</v>
      </c>
      <c r="M28" s="45">
        <v>3070.5</v>
      </c>
      <c r="N28" s="43">
        <v>0.4</v>
      </c>
      <c r="O28" s="49">
        <v>221.83</v>
      </c>
      <c r="P28" s="55">
        <f t="shared" si="3"/>
        <v>19.541999999999998</v>
      </c>
      <c r="Q28" s="56">
        <f t="shared" si="4"/>
        <v>52245.740000000005</v>
      </c>
    </row>
    <row r="29" spans="1:17" x14ac:dyDescent="0.25">
      <c r="A29" s="75">
        <v>5</v>
      </c>
      <c r="B29" s="44">
        <v>12.9</v>
      </c>
      <c r="C29" s="46">
        <v>34872.769999999997</v>
      </c>
      <c r="D29" s="44">
        <v>0.98</v>
      </c>
      <c r="E29" s="46">
        <v>3925</v>
      </c>
      <c r="F29" s="40"/>
      <c r="G29" s="41"/>
      <c r="H29" s="44">
        <v>3.1</v>
      </c>
      <c r="I29" s="46">
        <v>12765</v>
      </c>
      <c r="J29" s="44">
        <v>1.04</v>
      </c>
      <c r="K29" s="46">
        <v>937.25</v>
      </c>
      <c r="L29" s="44">
        <v>0.75</v>
      </c>
      <c r="M29" s="46">
        <v>4496.5</v>
      </c>
      <c r="N29" s="44">
        <v>0.01</v>
      </c>
      <c r="O29" s="48">
        <v>221.83</v>
      </c>
      <c r="P29" s="53">
        <f t="shared" si="3"/>
        <v>18.78</v>
      </c>
      <c r="Q29" s="54">
        <f t="shared" si="4"/>
        <v>57218.35</v>
      </c>
    </row>
    <row r="30" spans="1:17" x14ac:dyDescent="0.25">
      <c r="A30" s="75">
        <v>6</v>
      </c>
      <c r="B30" s="43">
        <v>11.9</v>
      </c>
      <c r="C30" s="45">
        <v>32490.22</v>
      </c>
      <c r="D30" s="43">
        <v>0.88</v>
      </c>
      <c r="E30" s="45">
        <v>3524.49</v>
      </c>
      <c r="F30" s="43">
        <v>7.0000000000000007E-2</v>
      </c>
      <c r="G30" s="45">
        <v>699.62</v>
      </c>
      <c r="H30" s="43">
        <f>2.88+0.06</f>
        <v>2.94</v>
      </c>
      <c r="I30" s="45">
        <f>25800.25+599.68</f>
        <v>26399.93</v>
      </c>
      <c r="J30" s="43">
        <v>0.56999999999999995</v>
      </c>
      <c r="K30" s="45">
        <v>937.25</v>
      </c>
      <c r="L30" s="43">
        <v>0.23</v>
      </c>
      <c r="M30" s="45">
        <v>1535.25</v>
      </c>
      <c r="N30" s="43">
        <v>0.2</v>
      </c>
      <c r="O30" s="49">
        <v>221.83</v>
      </c>
      <c r="P30" s="55">
        <f t="shared" si="3"/>
        <v>16.79</v>
      </c>
      <c r="Q30" s="56">
        <f t="shared" si="4"/>
        <v>65808.590000000011</v>
      </c>
    </row>
    <row r="31" spans="1:17" x14ac:dyDescent="0.25">
      <c r="A31" s="75">
        <v>7</v>
      </c>
      <c r="B31" s="44">
        <v>17</v>
      </c>
      <c r="C31" s="46">
        <v>45928.42</v>
      </c>
      <c r="D31" s="44">
        <v>0.93</v>
      </c>
      <c r="E31" s="46">
        <v>3724.74</v>
      </c>
      <c r="F31" s="40"/>
      <c r="G31" s="41"/>
      <c r="H31" s="44">
        <v>1.28</v>
      </c>
      <c r="I31" s="46">
        <v>14720</v>
      </c>
      <c r="J31" s="44">
        <v>0.83</v>
      </c>
      <c r="K31" s="46">
        <v>1075.25</v>
      </c>
      <c r="L31" s="44">
        <v>1.46</v>
      </c>
      <c r="M31" s="46">
        <v>3680</v>
      </c>
      <c r="N31" s="44">
        <v>0.2</v>
      </c>
      <c r="O31" s="48">
        <v>221.83</v>
      </c>
      <c r="P31" s="53">
        <f t="shared" si="3"/>
        <v>21.7</v>
      </c>
      <c r="Q31" s="54">
        <f t="shared" si="4"/>
        <v>69350.240000000005</v>
      </c>
    </row>
    <row r="32" spans="1:17" x14ac:dyDescent="0.25">
      <c r="A32" s="75">
        <v>8</v>
      </c>
      <c r="B32" s="43">
        <v>11.7</v>
      </c>
      <c r="C32" s="45">
        <v>32233.82</v>
      </c>
      <c r="D32" s="43">
        <v>1.86</v>
      </c>
      <c r="E32" s="45">
        <v>7449.49</v>
      </c>
      <c r="F32" s="43">
        <v>0.27</v>
      </c>
      <c r="G32" s="45">
        <v>2698.54</v>
      </c>
      <c r="H32" s="43">
        <v>2.09</v>
      </c>
      <c r="I32" s="45">
        <v>14720</v>
      </c>
      <c r="J32" s="43">
        <v>1.96</v>
      </c>
      <c r="K32" s="45">
        <v>0</v>
      </c>
      <c r="L32" s="43">
        <v>1.6</v>
      </c>
      <c r="M32" s="45">
        <v>3680</v>
      </c>
      <c r="N32" s="43">
        <v>0.2</v>
      </c>
      <c r="O32" s="49">
        <v>221.83</v>
      </c>
      <c r="P32" s="55">
        <f t="shared" si="3"/>
        <v>19.68</v>
      </c>
      <c r="Q32" s="56">
        <f t="shared" si="4"/>
        <v>61003.68</v>
      </c>
    </row>
    <row r="33" spans="1:19" x14ac:dyDescent="0.25">
      <c r="A33" s="75">
        <v>9</v>
      </c>
      <c r="B33" s="44">
        <v>8.6999999999999993</v>
      </c>
      <c r="C33" s="46">
        <v>28387.82</v>
      </c>
      <c r="D33" s="44">
        <v>1.52</v>
      </c>
      <c r="E33" s="46">
        <v>6087.75</v>
      </c>
      <c r="F33" s="40"/>
      <c r="G33" s="41"/>
      <c r="H33" s="44">
        <v>2.46</v>
      </c>
      <c r="I33" s="46">
        <v>14720</v>
      </c>
      <c r="J33" s="44">
        <v>0.9</v>
      </c>
      <c r="K33" s="46">
        <v>2150.5</v>
      </c>
      <c r="L33" s="44">
        <v>1.66</v>
      </c>
      <c r="M33" s="46">
        <v>3680</v>
      </c>
      <c r="N33" s="44">
        <v>0.2</v>
      </c>
      <c r="O33" s="48">
        <v>221.83</v>
      </c>
      <c r="P33" s="53">
        <f t="shared" si="3"/>
        <v>15.44</v>
      </c>
      <c r="Q33" s="54">
        <f t="shared" si="4"/>
        <v>55247.9</v>
      </c>
    </row>
    <row r="34" spans="1:19" x14ac:dyDescent="0.25">
      <c r="A34" s="75">
        <v>10</v>
      </c>
      <c r="B34" s="43">
        <v>10.4</v>
      </c>
      <c r="C34" s="45">
        <v>30567.22</v>
      </c>
      <c r="D34" s="63">
        <f>4.22+0.29</f>
        <v>4.51</v>
      </c>
      <c r="E34" s="45">
        <f>14292.2+1141.45</f>
        <v>15433.650000000001</v>
      </c>
      <c r="F34" s="43">
        <v>0.1</v>
      </c>
      <c r="G34" s="45">
        <v>14936.2</v>
      </c>
      <c r="H34" s="43">
        <v>2.97</v>
      </c>
      <c r="I34" s="45">
        <v>14720</v>
      </c>
      <c r="J34" s="43">
        <v>1.29</v>
      </c>
      <c r="K34" s="45">
        <v>1075.25</v>
      </c>
      <c r="L34" s="43">
        <v>1.54</v>
      </c>
      <c r="M34" s="45">
        <v>3680</v>
      </c>
      <c r="N34" s="43">
        <v>0.4</v>
      </c>
      <c r="O34" s="49">
        <v>221.83</v>
      </c>
      <c r="P34" s="55">
        <f t="shared" si="3"/>
        <v>21.209999999999997</v>
      </c>
      <c r="Q34" s="56">
        <f t="shared" si="4"/>
        <v>80634.150000000009</v>
      </c>
    </row>
    <row r="35" spans="1:19" x14ac:dyDescent="0.25">
      <c r="A35" s="75">
        <v>11</v>
      </c>
      <c r="B35" s="44">
        <v>11</v>
      </c>
      <c r="C35" s="46">
        <v>32953.42</v>
      </c>
      <c r="D35" s="44">
        <v>0.14000000000000001</v>
      </c>
      <c r="E35" s="46">
        <v>560.71</v>
      </c>
      <c r="F35" s="40"/>
      <c r="G35" s="41"/>
      <c r="H35" s="44">
        <v>3.34</v>
      </c>
      <c r="I35" s="46">
        <v>14720</v>
      </c>
      <c r="J35" s="44">
        <v>1.01</v>
      </c>
      <c r="K35" s="46">
        <v>1075.25</v>
      </c>
      <c r="L35" s="44">
        <v>2.34</v>
      </c>
      <c r="M35" s="46">
        <v>7360</v>
      </c>
      <c r="N35" s="44">
        <v>0.4</v>
      </c>
      <c r="O35" s="48">
        <v>221.83</v>
      </c>
      <c r="P35" s="53">
        <f t="shared" si="3"/>
        <v>18.229999999999997</v>
      </c>
      <c r="Q35" s="54">
        <f t="shared" si="4"/>
        <v>56891.21</v>
      </c>
    </row>
    <row r="36" spans="1:19" ht="15.75" thickBot="1" x14ac:dyDescent="0.3">
      <c r="A36" s="76">
        <v>12</v>
      </c>
      <c r="B36" s="77">
        <v>15.55</v>
      </c>
      <c r="C36" s="78">
        <v>48734.52</v>
      </c>
      <c r="D36" s="77">
        <v>0.15</v>
      </c>
      <c r="E36" s="78">
        <v>734.19</v>
      </c>
      <c r="F36" s="81"/>
      <c r="G36" s="80"/>
      <c r="H36" s="77">
        <v>3.83</v>
      </c>
      <c r="I36" s="78">
        <v>22080</v>
      </c>
      <c r="J36" s="77">
        <v>0.63</v>
      </c>
      <c r="K36" s="78">
        <v>1075.25</v>
      </c>
      <c r="L36" s="77">
        <v>1.2</v>
      </c>
      <c r="M36" s="78">
        <v>3680</v>
      </c>
      <c r="N36" s="77">
        <v>0.6</v>
      </c>
      <c r="O36" s="82">
        <v>221.83</v>
      </c>
      <c r="P36" s="55">
        <f t="shared" si="3"/>
        <v>21.96</v>
      </c>
      <c r="Q36" s="56">
        <f t="shared" si="4"/>
        <v>76525.789999999994</v>
      </c>
    </row>
    <row r="37" spans="1:19" ht="15.75" thickBot="1" x14ac:dyDescent="0.3">
      <c r="A37" s="50" t="s">
        <v>27</v>
      </c>
      <c r="B37" s="51">
        <f>SUM(B25:B36)</f>
        <v>153.74</v>
      </c>
      <c r="C37" s="52">
        <f>SUM(C25:C36)</f>
        <v>412209.99000000005</v>
      </c>
      <c r="D37" s="59">
        <f>SUM(D25:D36)</f>
        <v>12.760000000000002</v>
      </c>
      <c r="E37" s="60">
        <f t="shared" ref="E37" si="5">SUM(E25:E36)</f>
        <v>46500.12</v>
      </c>
      <c r="F37" s="59">
        <f t="shared" ref="F37" si="6">SUM(F25:F36)</f>
        <v>0.61199999999999999</v>
      </c>
      <c r="G37" s="60">
        <f t="shared" ref="G37" si="7">SUM(G25:G36)</f>
        <v>20061.650000000001</v>
      </c>
      <c r="H37" s="51">
        <f t="shared" ref="H37" si="8">SUM(H25:H36)</f>
        <v>33.700000000000003</v>
      </c>
      <c r="I37" s="52">
        <f t="shared" ref="I37" si="9">SUM(I25:I36)</f>
        <v>187026.18</v>
      </c>
      <c r="J37" s="51">
        <f t="shared" ref="J37" si="10">SUM(J25:J36)</f>
        <v>11.780000000000001</v>
      </c>
      <c r="K37" s="52">
        <f t="shared" ref="K37" si="11">SUM(K25:K36)</f>
        <v>13455</v>
      </c>
      <c r="L37" s="51">
        <f t="shared" ref="L37" si="12">SUM(L25:L36)</f>
        <v>12.68</v>
      </c>
      <c r="M37" s="52">
        <f t="shared" ref="M37" si="13">SUM(M25:M36)</f>
        <v>45177.75</v>
      </c>
      <c r="N37" s="61">
        <f t="shared" ref="N37" si="14">SUM(N25:N36)</f>
        <v>3.61</v>
      </c>
      <c r="O37" s="62">
        <f t="shared" ref="O37" si="15">SUM(O25:O36)</f>
        <v>2361.5099999999998</v>
      </c>
      <c r="P37" s="57">
        <f t="shared" ref="P37" si="16">SUM(P25:P36)</f>
        <v>228.88200000000001</v>
      </c>
      <c r="Q37" s="58">
        <f t="shared" ref="Q37" si="17">SUM(Q25:Q36)</f>
        <v>726792.2</v>
      </c>
    </row>
    <row r="38" spans="1:19" x14ac:dyDescent="0.25">
      <c r="B38" s="42"/>
      <c r="C38" s="42"/>
      <c r="D38" s="42"/>
      <c r="E38" s="42"/>
      <c r="F38" s="97" t="s">
        <v>33</v>
      </c>
      <c r="G38" s="96" t="s">
        <v>34</v>
      </c>
      <c r="H38" s="42"/>
      <c r="I38" s="42"/>
      <c r="J38" s="42"/>
      <c r="K38" s="42"/>
      <c r="L38" s="42"/>
      <c r="M38" s="42"/>
      <c r="N38" s="42"/>
      <c r="O38" s="42"/>
      <c r="P38" s="42"/>
      <c r="Q38" s="42">
        <f>C37+E37+G37+I37+K37+M37+O37</f>
        <v>726792.20000000007</v>
      </c>
      <c r="S38" s="42">
        <f>Q60+Q18</f>
        <v>726792.20000000019</v>
      </c>
    </row>
    <row r="39" spans="1:19" x14ac:dyDescent="0.25">
      <c r="B39" s="42"/>
      <c r="C39" s="42"/>
      <c r="D39" s="42"/>
      <c r="E39" s="42"/>
      <c r="F39" s="452" t="s">
        <v>35</v>
      </c>
      <c r="G39" s="452"/>
      <c r="H39" s="42"/>
      <c r="I39" s="42"/>
      <c r="J39" s="42"/>
      <c r="K39" s="42"/>
      <c r="L39" s="42"/>
      <c r="M39" s="42"/>
      <c r="N39" s="42"/>
      <c r="O39" s="42"/>
      <c r="P39" s="42"/>
      <c r="Q39" s="42"/>
      <c r="S39" s="42"/>
    </row>
    <row r="40" spans="1:19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S40" s="42"/>
    </row>
    <row r="41" spans="1:19" x14ac:dyDescent="0.2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S41" s="42"/>
    </row>
    <row r="42" spans="1:19" ht="15.75" thickBot="1" x14ac:dyDescent="0.3"/>
    <row r="43" spans="1:19" ht="15.75" thickBot="1" x14ac:dyDescent="0.3">
      <c r="A43" s="449" t="s">
        <v>31</v>
      </c>
      <c r="B43" s="450"/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1"/>
    </row>
    <row r="44" spans="1:19" x14ac:dyDescent="0.25">
      <c r="A44" s="423" t="s">
        <v>26</v>
      </c>
      <c r="B44" s="436" t="s">
        <v>25</v>
      </c>
      <c r="C44" s="437"/>
      <c r="D44" s="436" t="s">
        <v>24</v>
      </c>
      <c r="E44" s="437"/>
      <c r="F44" s="436" t="s">
        <v>23</v>
      </c>
      <c r="G44" s="437"/>
      <c r="H44" s="433" t="s">
        <v>22</v>
      </c>
      <c r="I44" s="434"/>
      <c r="J44" s="434"/>
      <c r="K44" s="434"/>
      <c r="L44" s="434"/>
      <c r="M44" s="435"/>
      <c r="N44" s="426" t="s">
        <v>17</v>
      </c>
      <c r="O44" s="427"/>
      <c r="P44" s="426" t="s">
        <v>21</v>
      </c>
      <c r="Q44" s="427"/>
    </row>
    <row r="45" spans="1:19" x14ac:dyDescent="0.25">
      <c r="A45" s="424"/>
      <c r="B45" s="440"/>
      <c r="C45" s="441"/>
      <c r="D45" s="438"/>
      <c r="E45" s="439"/>
      <c r="F45" s="438"/>
      <c r="G45" s="439"/>
      <c r="H45" s="442" t="s">
        <v>18</v>
      </c>
      <c r="I45" s="443"/>
      <c r="J45" s="444" t="s">
        <v>19</v>
      </c>
      <c r="K45" s="443"/>
      <c r="L45" s="444" t="s">
        <v>20</v>
      </c>
      <c r="M45" s="445"/>
      <c r="N45" s="428"/>
      <c r="O45" s="429"/>
      <c r="P45" s="428"/>
      <c r="Q45" s="429"/>
    </row>
    <row r="46" spans="1:19" ht="15.75" thickBot="1" x14ac:dyDescent="0.3">
      <c r="A46" s="425"/>
      <c r="B46" s="83" t="s">
        <v>28</v>
      </c>
      <c r="C46" s="84" t="s">
        <v>29</v>
      </c>
      <c r="D46" s="66" t="s">
        <v>28</v>
      </c>
      <c r="E46" s="67" t="s">
        <v>29</v>
      </c>
      <c r="F46" s="66" t="s">
        <v>28</v>
      </c>
      <c r="G46" s="67" t="s">
        <v>29</v>
      </c>
      <c r="H46" s="66" t="s">
        <v>28</v>
      </c>
      <c r="I46" s="65" t="s">
        <v>29</v>
      </c>
      <c r="J46" s="89" t="s">
        <v>28</v>
      </c>
      <c r="K46" s="90" t="s">
        <v>29</v>
      </c>
      <c r="L46" s="89" t="s">
        <v>28</v>
      </c>
      <c r="M46" s="84" t="s">
        <v>29</v>
      </c>
      <c r="N46" s="83" t="s">
        <v>28</v>
      </c>
      <c r="O46" s="84" t="s">
        <v>29</v>
      </c>
      <c r="P46" s="66" t="s">
        <v>28</v>
      </c>
      <c r="Q46" s="67" t="s">
        <v>29</v>
      </c>
    </row>
    <row r="47" spans="1:19" x14ac:dyDescent="0.25">
      <c r="A47" s="68">
        <v>1</v>
      </c>
      <c r="B47" s="85"/>
      <c r="C47" s="72"/>
      <c r="D47" s="69">
        <v>0.44</v>
      </c>
      <c r="E47" s="70">
        <v>878.46</v>
      </c>
      <c r="F47" s="69"/>
      <c r="G47" s="70"/>
      <c r="H47" s="69"/>
      <c r="I47" s="70"/>
      <c r="J47" s="85"/>
      <c r="K47" s="72"/>
      <c r="L47" s="85"/>
      <c r="M47" s="72"/>
      <c r="N47" s="85"/>
      <c r="O47" s="91"/>
      <c r="P47" s="53">
        <f>B47+D47+F47+H47+J47+L47+N47</f>
        <v>0.44</v>
      </c>
      <c r="Q47" s="54">
        <f>C47+E47+G47+I47+K47+M47+O47</f>
        <v>878.46</v>
      </c>
    </row>
    <row r="48" spans="1:19" x14ac:dyDescent="0.25">
      <c r="A48" s="75">
        <v>2</v>
      </c>
      <c r="B48" s="86"/>
      <c r="C48" s="41"/>
      <c r="D48" s="43">
        <v>0.41</v>
      </c>
      <c r="E48" s="45">
        <v>1642.09</v>
      </c>
      <c r="F48" s="43"/>
      <c r="G48" s="45"/>
      <c r="H48" s="43"/>
      <c r="I48" s="45"/>
      <c r="J48" s="86"/>
      <c r="K48" s="41"/>
      <c r="L48" s="86"/>
      <c r="M48" s="41"/>
      <c r="N48" s="86"/>
      <c r="O48" s="92"/>
      <c r="P48" s="55">
        <f t="shared" ref="P48:P58" si="18">B48+D48+F48+H48+J48+L48+N48</f>
        <v>0.41</v>
      </c>
      <c r="Q48" s="56">
        <f t="shared" ref="Q48:Q58" si="19">C48+E48+G48+I48+K48+M48+O48</f>
        <v>1642.09</v>
      </c>
    </row>
    <row r="49" spans="1:17" x14ac:dyDescent="0.25">
      <c r="A49" s="75">
        <v>3</v>
      </c>
      <c r="B49" s="86"/>
      <c r="C49" s="41"/>
      <c r="D49" s="44">
        <v>0.33</v>
      </c>
      <c r="E49" s="46">
        <v>1321.68</v>
      </c>
      <c r="F49" s="44">
        <v>0.01</v>
      </c>
      <c r="G49" s="46">
        <v>90.02</v>
      </c>
      <c r="H49" s="44"/>
      <c r="I49" s="46"/>
      <c r="J49" s="86"/>
      <c r="K49" s="41"/>
      <c r="L49" s="86"/>
      <c r="M49" s="41"/>
      <c r="N49" s="86"/>
      <c r="O49" s="92"/>
      <c r="P49" s="53">
        <f t="shared" si="18"/>
        <v>0.34</v>
      </c>
      <c r="Q49" s="54">
        <f t="shared" si="19"/>
        <v>1411.7</v>
      </c>
    </row>
    <row r="50" spans="1:17" x14ac:dyDescent="0.25">
      <c r="A50" s="75">
        <v>4</v>
      </c>
      <c r="B50" s="86"/>
      <c r="C50" s="41"/>
      <c r="D50" s="43">
        <v>0.61</v>
      </c>
      <c r="E50" s="45">
        <v>1217.8699999999999</v>
      </c>
      <c r="F50" s="43">
        <f>0.14+0.022</f>
        <v>0.16200000000000001</v>
      </c>
      <c r="G50" s="45">
        <f>1439.22+198.05</f>
        <v>1637.27</v>
      </c>
      <c r="H50" s="43"/>
      <c r="I50" s="45"/>
      <c r="J50" s="86"/>
      <c r="K50" s="41"/>
      <c r="L50" s="86"/>
      <c r="M50" s="41"/>
      <c r="N50" s="86"/>
      <c r="O50" s="92"/>
      <c r="P50" s="55">
        <f t="shared" si="18"/>
        <v>0.77200000000000002</v>
      </c>
      <c r="Q50" s="56">
        <f t="shared" si="19"/>
        <v>2855.14</v>
      </c>
    </row>
    <row r="51" spans="1:17" x14ac:dyDescent="0.25">
      <c r="A51" s="75">
        <v>5</v>
      </c>
      <c r="B51" s="86"/>
      <c r="C51" s="41"/>
      <c r="D51" s="44">
        <v>0.98</v>
      </c>
      <c r="E51" s="46">
        <v>3925</v>
      </c>
      <c r="F51" s="44"/>
      <c r="G51" s="46"/>
      <c r="H51" s="44"/>
      <c r="I51" s="46"/>
      <c r="J51" s="86"/>
      <c r="K51" s="41"/>
      <c r="L51" s="86"/>
      <c r="M51" s="41"/>
      <c r="N51" s="86"/>
      <c r="O51" s="92"/>
      <c r="P51" s="53">
        <f t="shared" si="18"/>
        <v>0.98</v>
      </c>
      <c r="Q51" s="54">
        <f t="shared" si="19"/>
        <v>3925</v>
      </c>
    </row>
    <row r="52" spans="1:17" x14ac:dyDescent="0.25">
      <c r="A52" s="75">
        <v>6</v>
      </c>
      <c r="B52" s="86"/>
      <c r="C52" s="41"/>
      <c r="D52" s="43">
        <v>0.88</v>
      </c>
      <c r="E52" s="45">
        <v>3524.49</v>
      </c>
      <c r="F52" s="43">
        <v>7.0000000000000007E-2</v>
      </c>
      <c r="G52" s="45">
        <v>699.62</v>
      </c>
      <c r="H52" s="43">
        <v>0.06</v>
      </c>
      <c r="I52" s="45">
        <v>599.67999999999995</v>
      </c>
      <c r="J52" s="86"/>
      <c r="K52" s="41"/>
      <c r="L52" s="86"/>
      <c r="M52" s="41"/>
      <c r="N52" s="86"/>
      <c r="O52" s="92"/>
      <c r="P52" s="55">
        <f t="shared" si="18"/>
        <v>1.01</v>
      </c>
      <c r="Q52" s="56">
        <f t="shared" si="19"/>
        <v>4823.79</v>
      </c>
    </row>
    <row r="53" spans="1:17" x14ac:dyDescent="0.25">
      <c r="A53" s="75">
        <v>7</v>
      </c>
      <c r="B53" s="86"/>
      <c r="C53" s="41"/>
      <c r="D53" s="44">
        <v>0.93</v>
      </c>
      <c r="E53" s="46">
        <v>3724.74</v>
      </c>
      <c r="F53" s="44"/>
      <c r="G53" s="46"/>
      <c r="H53" s="44"/>
      <c r="I53" s="46"/>
      <c r="J53" s="86"/>
      <c r="K53" s="41"/>
      <c r="L53" s="86"/>
      <c r="M53" s="41"/>
      <c r="N53" s="86"/>
      <c r="O53" s="92"/>
      <c r="P53" s="53">
        <f t="shared" si="18"/>
        <v>0.93</v>
      </c>
      <c r="Q53" s="54">
        <f t="shared" si="19"/>
        <v>3724.74</v>
      </c>
    </row>
    <row r="54" spans="1:17" x14ac:dyDescent="0.25">
      <c r="A54" s="75">
        <v>8</v>
      </c>
      <c r="B54" s="86"/>
      <c r="C54" s="41"/>
      <c r="D54" s="43">
        <v>1.86</v>
      </c>
      <c r="E54" s="45">
        <v>7449.49</v>
      </c>
      <c r="F54" s="43">
        <v>0.27</v>
      </c>
      <c r="G54" s="45">
        <v>2698.54</v>
      </c>
      <c r="H54" s="43"/>
      <c r="I54" s="45"/>
      <c r="J54" s="86"/>
      <c r="K54" s="41"/>
      <c r="L54" s="86"/>
      <c r="M54" s="41"/>
      <c r="N54" s="86"/>
      <c r="O54" s="92"/>
      <c r="P54" s="55">
        <f t="shared" si="18"/>
        <v>2.13</v>
      </c>
      <c r="Q54" s="56">
        <f t="shared" si="19"/>
        <v>10148.029999999999</v>
      </c>
    </row>
    <row r="55" spans="1:17" x14ac:dyDescent="0.25">
      <c r="A55" s="75">
        <v>9</v>
      </c>
      <c r="B55" s="86"/>
      <c r="C55" s="41"/>
      <c r="D55" s="44">
        <v>1.52</v>
      </c>
      <c r="E55" s="46">
        <v>6087.75</v>
      </c>
      <c r="F55" s="44"/>
      <c r="G55" s="46"/>
      <c r="H55" s="44"/>
      <c r="I55" s="46"/>
      <c r="J55" s="86"/>
      <c r="K55" s="41"/>
      <c r="L55" s="86"/>
      <c r="M55" s="41"/>
      <c r="N55" s="86"/>
      <c r="O55" s="92"/>
      <c r="P55" s="53">
        <f t="shared" si="18"/>
        <v>1.52</v>
      </c>
      <c r="Q55" s="54">
        <f t="shared" si="19"/>
        <v>6087.75</v>
      </c>
    </row>
    <row r="56" spans="1:17" x14ac:dyDescent="0.25">
      <c r="A56" s="75">
        <v>10</v>
      </c>
      <c r="B56" s="86"/>
      <c r="C56" s="41"/>
      <c r="D56" s="43">
        <v>0.28499999999999998</v>
      </c>
      <c r="E56" s="45">
        <v>1141.45</v>
      </c>
      <c r="F56" s="43"/>
      <c r="G56" s="45"/>
      <c r="H56" s="43"/>
      <c r="I56" s="45"/>
      <c r="J56" s="86"/>
      <c r="K56" s="41"/>
      <c r="L56" s="86"/>
      <c r="M56" s="41"/>
      <c r="N56" s="86"/>
      <c r="O56" s="92"/>
      <c r="P56" s="55">
        <f t="shared" si="18"/>
        <v>0.28499999999999998</v>
      </c>
      <c r="Q56" s="56">
        <f t="shared" si="19"/>
        <v>1141.45</v>
      </c>
    </row>
    <row r="57" spans="1:17" x14ac:dyDescent="0.25">
      <c r="A57" s="75">
        <v>11</v>
      </c>
      <c r="B57" s="86"/>
      <c r="C57" s="41"/>
      <c r="D57" s="44">
        <v>0.14000000000000001</v>
      </c>
      <c r="E57" s="46">
        <v>560.71</v>
      </c>
      <c r="F57" s="44"/>
      <c r="G57" s="46"/>
      <c r="H57" s="44"/>
      <c r="I57" s="46"/>
      <c r="J57" s="86"/>
      <c r="K57" s="41"/>
      <c r="L57" s="86"/>
      <c r="M57" s="41"/>
      <c r="N57" s="86"/>
      <c r="O57" s="92"/>
      <c r="P57" s="53">
        <f t="shared" si="18"/>
        <v>0.14000000000000001</v>
      </c>
      <c r="Q57" s="54">
        <f t="shared" si="19"/>
        <v>560.71</v>
      </c>
    </row>
    <row r="58" spans="1:17" ht="15.75" thickBot="1" x14ac:dyDescent="0.3">
      <c r="A58" s="76">
        <v>12</v>
      </c>
      <c r="B58" s="87"/>
      <c r="C58" s="80"/>
      <c r="D58" s="77">
        <v>0.15</v>
      </c>
      <c r="E58" s="78">
        <v>734.19</v>
      </c>
      <c r="F58" s="77"/>
      <c r="G58" s="78"/>
      <c r="H58" s="77"/>
      <c r="I58" s="78"/>
      <c r="J58" s="87"/>
      <c r="K58" s="80"/>
      <c r="L58" s="87"/>
      <c r="M58" s="80"/>
      <c r="N58" s="87"/>
      <c r="O58" s="93"/>
      <c r="P58" s="55">
        <f t="shared" si="18"/>
        <v>0.15</v>
      </c>
      <c r="Q58" s="56">
        <f t="shared" si="19"/>
        <v>734.19</v>
      </c>
    </row>
    <row r="59" spans="1:17" ht="15.75" thickBot="1" x14ac:dyDescent="0.3">
      <c r="A59" s="50" t="s">
        <v>27</v>
      </c>
      <c r="B59" s="88">
        <f t="shared" ref="B59:G59" si="20">SUM(B47:B58)</f>
        <v>0</v>
      </c>
      <c r="C59" s="60">
        <f t="shared" si="20"/>
        <v>0</v>
      </c>
      <c r="D59" s="51">
        <f t="shared" si="20"/>
        <v>8.5350000000000019</v>
      </c>
      <c r="E59" s="52">
        <f t="shared" si="20"/>
        <v>32207.919999999998</v>
      </c>
      <c r="F59" s="51">
        <f t="shared" si="20"/>
        <v>0.51200000000000001</v>
      </c>
      <c r="G59" s="52">
        <f t="shared" si="20"/>
        <v>5125.45</v>
      </c>
      <c r="H59" s="51">
        <f t="shared" ref="H59" si="21">SUM(H47:H58)</f>
        <v>0.06</v>
      </c>
      <c r="I59" s="52">
        <f t="shared" ref="I59" si="22">SUM(I47:I58)</f>
        <v>599.67999999999995</v>
      </c>
      <c r="J59" s="88">
        <f t="shared" ref="J59" si="23">SUM(J47:J58)</f>
        <v>0</v>
      </c>
      <c r="K59" s="60">
        <f t="shared" ref="K59" si="24">SUM(K47:K58)</f>
        <v>0</v>
      </c>
      <c r="L59" s="88">
        <f t="shared" ref="L59" si="25">SUM(L47:L58)</f>
        <v>0</v>
      </c>
      <c r="M59" s="60">
        <f t="shared" ref="M59" si="26">SUM(M47:M58)</f>
        <v>0</v>
      </c>
      <c r="N59" s="94">
        <f t="shared" ref="N59" si="27">SUM(N47:N58)</f>
        <v>0</v>
      </c>
      <c r="O59" s="95">
        <f t="shared" ref="O59" si="28">SUM(O47:O58)</f>
        <v>0</v>
      </c>
      <c r="P59" s="57">
        <f t="shared" ref="P59" si="29">SUM(P47:P58)</f>
        <v>9.1070000000000011</v>
      </c>
      <c r="Q59" s="58">
        <f t="shared" ref="Q59" si="30">SUM(Q47:Q58)</f>
        <v>37933.049999999996</v>
      </c>
    </row>
    <row r="60" spans="1:17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>
        <f>C59+E59+G59+I59+K59+M59+O59</f>
        <v>37933.049999999996</v>
      </c>
    </row>
  </sheetData>
  <mergeCells count="34">
    <mergeCell ref="A43:Q43"/>
    <mergeCell ref="F39:G39"/>
    <mergeCell ref="N44:O45"/>
    <mergeCell ref="P44:Q45"/>
    <mergeCell ref="H45:I45"/>
    <mergeCell ref="J45:K45"/>
    <mergeCell ref="L45:M45"/>
    <mergeCell ref="A44:A46"/>
    <mergeCell ref="B44:C45"/>
    <mergeCell ref="D44:E45"/>
    <mergeCell ref="F44:G45"/>
    <mergeCell ref="H44:M44"/>
    <mergeCell ref="A21:Q21"/>
    <mergeCell ref="A22:A24"/>
    <mergeCell ref="B22:C23"/>
    <mergeCell ref="D22:E23"/>
    <mergeCell ref="F22:G23"/>
    <mergeCell ref="H22:M22"/>
    <mergeCell ref="N22:O23"/>
    <mergeCell ref="P22:Q23"/>
    <mergeCell ref="H23:I23"/>
    <mergeCell ref="J23:K23"/>
    <mergeCell ref="L23:M23"/>
    <mergeCell ref="A2:A4"/>
    <mergeCell ref="N2:O3"/>
    <mergeCell ref="P2:Q3"/>
    <mergeCell ref="A1:Q1"/>
    <mergeCell ref="H2:M2"/>
    <mergeCell ref="F2:G3"/>
    <mergeCell ref="D2:E3"/>
    <mergeCell ref="B2:C3"/>
    <mergeCell ref="H3:I3"/>
    <mergeCell ref="J3:K3"/>
    <mergeCell ref="L3:M3"/>
  </mergeCells>
  <pageMargins left="0.7" right="0.7" top="0.78740157499999996" bottom="0.78740157499999996" header="0.3" footer="0.3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3A1B-0DD0-4A10-A5FA-6293E7CF20FB}">
  <sheetPr>
    <pageSetUpPr fitToPage="1"/>
  </sheetPr>
  <dimension ref="A1:V58"/>
  <sheetViews>
    <sheetView zoomScaleNormal="100" workbookViewId="0">
      <selection activeCell="E26" sqref="E26"/>
    </sheetView>
  </sheetViews>
  <sheetFormatPr defaultRowHeight="15" x14ac:dyDescent="0.25"/>
  <cols>
    <col min="2" max="2" width="10" bestFit="1" customWidth="1"/>
    <col min="3" max="3" width="9.7109375" customWidth="1"/>
    <col min="5" max="5" width="9.7109375" customWidth="1"/>
    <col min="7" max="7" width="9.7109375" customWidth="1"/>
    <col min="9" max="9" width="9.7109375" customWidth="1"/>
    <col min="11" max="11" width="9.7109375" customWidth="1"/>
    <col min="13" max="13" width="9.7109375" customWidth="1"/>
    <col min="15" max="15" width="9.7109375" customWidth="1"/>
    <col min="17" max="17" width="9.7109375" customWidth="1"/>
    <col min="19" max="19" width="10" bestFit="1" customWidth="1"/>
  </cols>
  <sheetData>
    <row r="1" spans="1:22" ht="34.5" customHeight="1" thickBot="1" x14ac:dyDescent="0.35">
      <c r="A1" s="459" t="s">
        <v>36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1"/>
    </row>
    <row r="2" spans="1:22" ht="18" customHeight="1" x14ac:dyDescent="0.25">
      <c r="A2" s="436" t="s">
        <v>26</v>
      </c>
      <c r="B2" s="463" t="s">
        <v>25</v>
      </c>
      <c r="C2" s="464"/>
      <c r="D2" s="467" t="s">
        <v>24</v>
      </c>
      <c r="E2" s="468"/>
      <c r="F2" s="471" t="s">
        <v>23</v>
      </c>
      <c r="G2" s="472"/>
      <c r="H2" s="475" t="s">
        <v>22</v>
      </c>
      <c r="I2" s="476"/>
      <c r="J2" s="476"/>
      <c r="K2" s="476"/>
      <c r="L2" s="476"/>
      <c r="M2" s="477"/>
      <c r="N2" s="478" t="s">
        <v>17</v>
      </c>
      <c r="O2" s="479"/>
      <c r="P2" s="482" t="s">
        <v>21</v>
      </c>
      <c r="Q2" s="483"/>
    </row>
    <row r="3" spans="1:22" ht="18" customHeight="1" x14ac:dyDescent="0.25">
      <c r="A3" s="440"/>
      <c r="B3" s="465"/>
      <c r="C3" s="466"/>
      <c r="D3" s="469"/>
      <c r="E3" s="470"/>
      <c r="F3" s="473"/>
      <c r="G3" s="474"/>
      <c r="H3" s="486" t="s">
        <v>18</v>
      </c>
      <c r="I3" s="487"/>
      <c r="J3" s="488" t="s">
        <v>19</v>
      </c>
      <c r="K3" s="489"/>
      <c r="L3" s="490" t="s">
        <v>20</v>
      </c>
      <c r="M3" s="491"/>
      <c r="N3" s="480"/>
      <c r="O3" s="481"/>
      <c r="P3" s="484"/>
      <c r="Q3" s="485"/>
    </row>
    <row r="4" spans="1:22" ht="18" customHeight="1" thickBot="1" x14ac:dyDescent="0.3">
      <c r="A4" s="462"/>
      <c r="B4" s="66" t="s">
        <v>28</v>
      </c>
      <c r="C4" s="67" t="s">
        <v>29</v>
      </c>
      <c r="D4" s="83" t="s">
        <v>28</v>
      </c>
      <c r="E4" s="84" t="s">
        <v>29</v>
      </c>
      <c r="F4" s="83" t="s">
        <v>28</v>
      </c>
      <c r="G4" s="84" t="s">
        <v>29</v>
      </c>
      <c r="H4" s="66" t="s">
        <v>28</v>
      </c>
      <c r="I4" s="65" t="s">
        <v>29</v>
      </c>
      <c r="J4" s="64" t="s">
        <v>28</v>
      </c>
      <c r="K4" s="65" t="s">
        <v>29</v>
      </c>
      <c r="L4" s="64" t="s">
        <v>28</v>
      </c>
      <c r="M4" s="67" t="s">
        <v>29</v>
      </c>
      <c r="N4" s="66" t="s">
        <v>28</v>
      </c>
      <c r="O4" s="67" t="s">
        <v>29</v>
      </c>
      <c r="P4" s="66" t="s">
        <v>28</v>
      </c>
      <c r="Q4" s="67" t="s">
        <v>29</v>
      </c>
    </row>
    <row r="5" spans="1:22" ht="18" customHeight="1" x14ac:dyDescent="0.25">
      <c r="A5" s="47">
        <v>1</v>
      </c>
      <c r="B5" s="69">
        <v>12.94</v>
      </c>
      <c r="C5" s="70">
        <v>32069.81</v>
      </c>
      <c r="D5" s="69">
        <v>0.44</v>
      </c>
      <c r="E5" s="70">
        <v>878.46</v>
      </c>
      <c r="F5" s="73"/>
      <c r="G5" s="72"/>
      <c r="H5" s="69">
        <v>2.61</v>
      </c>
      <c r="I5" s="70">
        <v>12075</v>
      </c>
      <c r="J5" s="69">
        <v>0.71</v>
      </c>
      <c r="K5" s="70">
        <v>1397.25</v>
      </c>
      <c r="L5" s="69">
        <v>0.55000000000000004</v>
      </c>
      <c r="M5" s="70">
        <v>3438.5</v>
      </c>
      <c r="N5" s="69">
        <v>0.4</v>
      </c>
      <c r="O5" s="74">
        <v>119.6</v>
      </c>
      <c r="P5" s="109">
        <f>B5+D5+F5+H5+J5+L5+N5</f>
        <v>17.649999999999999</v>
      </c>
      <c r="Q5" s="54">
        <f>C5+E5+G5+I5+K5+M5+O5</f>
        <v>49978.62</v>
      </c>
    </row>
    <row r="6" spans="1:22" ht="18" customHeight="1" x14ac:dyDescent="0.25">
      <c r="A6" s="102">
        <v>2</v>
      </c>
      <c r="B6" s="43">
        <v>14.42</v>
      </c>
      <c r="C6" s="45">
        <v>33041.69</v>
      </c>
      <c r="D6" s="43">
        <v>0.41</v>
      </c>
      <c r="E6" s="45">
        <v>1642.09</v>
      </c>
      <c r="F6" s="40"/>
      <c r="G6" s="41"/>
      <c r="H6" s="43">
        <v>2.89</v>
      </c>
      <c r="I6" s="45">
        <v>12075</v>
      </c>
      <c r="J6" s="43">
        <v>1</v>
      </c>
      <c r="K6" s="45">
        <v>1397.25</v>
      </c>
      <c r="L6" s="43">
        <v>0.52</v>
      </c>
      <c r="M6" s="45">
        <v>3438.5</v>
      </c>
      <c r="N6" s="43">
        <v>0.2</v>
      </c>
      <c r="O6" s="49">
        <v>119.6</v>
      </c>
      <c r="P6" s="110">
        <f t="shared" ref="P6:P16" si="0">B6+D6+F6+H6+J6+L6+N6</f>
        <v>19.439999999999998</v>
      </c>
      <c r="Q6" s="56">
        <f t="shared" ref="Q6:Q16" si="1">C6+E6+G6+I6+K6+M6+O6</f>
        <v>51714.13</v>
      </c>
    </row>
    <row r="7" spans="1:22" ht="18" customHeight="1" x14ac:dyDescent="0.25">
      <c r="A7" s="102">
        <v>3</v>
      </c>
      <c r="B7" s="44">
        <v>13.33</v>
      </c>
      <c r="C7" s="46">
        <v>31725.51</v>
      </c>
      <c r="D7" s="44">
        <v>0.33</v>
      </c>
      <c r="E7" s="46">
        <v>1321.68</v>
      </c>
      <c r="F7" s="44">
        <v>0.01</v>
      </c>
      <c r="G7" s="46">
        <v>90.02</v>
      </c>
      <c r="H7" s="44">
        <v>2.88</v>
      </c>
      <c r="I7" s="46">
        <v>12075</v>
      </c>
      <c r="J7" s="44">
        <v>1.1599999999999999</v>
      </c>
      <c r="K7" s="46">
        <v>1397.25</v>
      </c>
      <c r="L7" s="44">
        <v>0.35</v>
      </c>
      <c r="M7" s="46">
        <v>3438.5</v>
      </c>
      <c r="N7" s="44">
        <v>0.4</v>
      </c>
      <c r="O7" s="48">
        <v>125.84</v>
      </c>
      <c r="P7" s="109">
        <f t="shared" si="0"/>
        <v>18.46</v>
      </c>
      <c r="Q7" s="54">
        <f t="shared" si="1"/>
        <v>50173.799999999988</v>
      </c>
    </row>
    <row r="8" spans="1:22" ht="18" customHeight="1" x14ac:dyDescent="0.25">
      <c r="A8" s="102">
        <v>4</v>
      </c>
      <c r="B8" s="43">
        <v>13.9</v>
      </c>
      <c r="C8" s="45">
        <v>29204.77</v>
      </c>
      <c r="D8" s="43">
        <v>0.61</v>
      </c>
      <c r="E8" s="45">
        <v>1217.8699999999999</v>
      </c>
      <c r="F8" s="43">
        <f>0.14+0.022</f>
        <v>0.16200000000000001</v>
      </c>
      <c r="G8" s="45">
        <f>1439.22+198.05</f>
        <v>1637.27</v>
      </c>
      <c r="H8" s="43">
        <v>3.31</v>
      </c>
      <c r="I8" s="45">
        <v>15956.25</v>
      </c>
      <c r="J8" s="43">
        <v>0.68</v>
      </c>
      <c r="K8" s="45">
        <v>937.25</v>
      </c>
      <c r="L8" s="43">
        <v>0.48</v>
      </c>
      <c r="M8" s="45">
        <v>3070.5</v>
      </c>
      <c r="N8" s="43">
        <v>0.4</v>
      </c>
      <c r="O8" s="49">
        <v>221.83</v>
      </c>
      <c r="P8" s="110">
        <f t="shared" si="0"/>
        <v>19.541999999999998</v>
      </c>
      <c r="Q8" s="56">
        <f t="shared" si="1"/>
        <v>52245.740000000005</v>
      </c>
      <c r="T8" s="105"/>
    </row>
    <row r="9" spans="1:22" ht="18" customHeight="1" x14ac:dyDescent="0.25">
      <c r="A9" s="102">
        <v>5</v>
      </c>
      <c r="B9" s="44">
        <v>12.9</v>
      </c>
      <c r="C9" s="46">
        <v>34872.769999999997</v>
      </c>
      <c r="D9" s="44">
        <v>0.98</v>
      </c>
      <c r="E9" s="46">
        <v>3925</v>
      </c>
      <c r="F9" s="40"/>
      <c r="G9" s="41"/>
      <c r="H9" s="44">
        <v>3.1</v>
      </c>
      <c r="I9" s="46">
        <v>12765</v>
      </c>
      <c r="J9" s="44">
        <v>1.04</v>
      </c>
      <c r="K9" s="46">
        <v>937.25</v>
      </c>
      <c r="L9" s="44">
        <v>0.75</v>
      </c>
      <c r="M9" s="46">
        <v>4496.5</v>
      </c>
      <c r="N9" s="44">
        <v>0.01</v>
      </c>
      <c r="O9" s="48">
        <v>221.83</v>
      </c>
      <c r="P9" s="109">
        <f t="shared" si="0"/>
        <v>18.78</v>
      </c>
      <c r="Q9" s="54">
        <f t="shared" si="1"/>
        <v>57218.35</v>
      </c>
      <c r="V9" s="100"/>
    </row>
    <row r="10" spans="1:22" ht="18" customHeight="1" x14ac:dyDescent="0.25">
      <c r="A10" s="102">
        <v>6</v>
      </c>
      <c r="B10" s="43">
        <v>11.9</v>
      </c>
      <c r="C10" s="45">
        <v>32490.22</v>
      </c>
      <c r="D10" s="43">
        <v>0.88</v>
      </c>
      <c r="E10" s="45">
        <v>3524.49</v>
      </c>
      <c r="F10" s="43">
        <v>7.0000000000000007E-2</v>
      </c>
      <c r="G10" s="45">
        <v>699.62</v>
      </c>
      <c r="H10" s="43">
        <f>2.88+0.06</f>
        <v>2.94</v>
      </c>
      <c r="I10" s="45">
        <f>25800.25+599.68</f>
        <v>26399.93</v>
      </c>
      <c r="J10" s="43">
        <v>0.56999999999999995</v>
      </c>
      <c r="K10" s="45">
        <v>937.25</v>
      </c>
      <c r="L10" s="43">
        <v>0.23</v>
      </c>
      <c r="M10" s="45">
        <v>1535.25</v>
      </c>
      <c r="N10" s="43">
        <v>0.2</v>
      </c>
      <c r="O10" s="49">
        <v>221.83</v>
      </c>
      <c r="P10" s="110">
        <f t="shared" si="0"/>
        <v>16.79</v>
      </c>
      <c r="Q10" s="56">
        <f t="shared" si="1"/>
        <v>65808.590000000011</v>
      </c>
      <c r="T10" s="104"/>
    </row>
    <row r="11" spans="1:22" ht="18" customHeight="1" x14ac:dyDescent="0.25">
      <c r="A11" s="102">
        <v>7</v>
      </c>
      <c r="B11" s="44">
        <v>17</v>
      </c>
      <c r="C11" s="46">
        <v>45928.42</v>
      </c>
      <c r="D11" s="44">
        <v>0.93</v>
      </c>
      <c r="E11" s="46">
        <v>3724.74</v>
      </c>
      <c r="F11" s="40"/>
      <c r="G11" s="41"/>
      <c r="H11" s="44">
        <v>1.28</v>
      </c>
      <c r="I11" s="46">
        <v>14720</v>
      </c>
      <c r="J11" s="44">
        <v>0.83</v>
      </c>
      <c r="K11" s="46">
        <v>1075.25</v>
      </c>
      <c r="L11" s="44">
        <v>1.46</v>
      </c>
      <c r="M11" s="46">
        <v>3680</v>
      </c>
      <c r="N11" s="44">
        <v>0.2</v>
      </c>
      <c r="O11" s="48">
        <v>221.83</v>
      </c>
      <c r="P11" s="109">
        <f t="shared" si="0"/>
        <v>21.7</v>
      </c>
      <c r="Q11" s="54">
        <f t="shared" si="1"/>
        <v>69350.240000000005</v>
      </c>
    </row>
    <row r="12" spans="1:22" ht="18" customHeight="1" x14ac:dyDescent="0.25">
      <c r="A12" s="102">
        <v>8</v>
      </c>
      <c r="B12" s="43">
        <v>11.7</v>
      </c>
      <c r="C12" s="45">
        <v>32233.82</v>
      </c>
      <c r="D12" s="43">
        <v>1.86</v>
      </c>
      <c r="E12" s="45">
        <v>7449.49</v>
      </c>
      <c r="F12" s="43">
        <v>0.27</v>
      </c>
      <c r="G12" s="45">
        <v>2698.54</v>
      </c>
      <c r="H12" s="43">
        <v>2.09</v>
      </c>
      <c r="I12" s="45">
        <v>14720</v>
      </c>
      <c r="J12" s="43">
        <v>1.96</v>
      </c>
      <c r="K12" s="45">
        <v>0</v>
      </c>
      <c r="L12" s="43">
        <v>1.6</v>
      </c>
      <c r="M12" s="45">
        <v>3680</v>
      </c>
      <c r="N12" s="43">
        <v>0.2</v>
      </c>
      <c r="O12" s="49">
        <v>221.83</v>
      </c>
      <c r="P12" s="110">
        <f t="shared" si="0"/>
        <v>19.68</v>
      </c>
      <c r="Q12" s="56">
        <f t="shared" si="1"/>
        <v>61003.68</v>
      </c>
    </row>
    <row r="13" spans="1:22" ht="18" customHeight="1" x14ac:dyDescent="0.25">
      <c r="A13" s="102">
        <v>9</v>
      </c>
      <c r="B13" s="44">
        <v>8.6999999999999993</v>
      </c>
      <c r="C13" s="46">
        <v>28387.82</v>
      </c>
      <c r="D13" s="44">
        <v>1.52</v>
      </c>
      <c r="E13" s="46">
        <v>6087.75</v>
      </c>
      <c r="F13" s="40"/>
      <c r="G13" s="41"/>
      <c r="H13" s="44">
        <v>2.46</v>
      </c>
      <c r="I13" s="46">
        <v>14720</v>
      </c>
      <c r="J13" s="44">
        <v>0.9</v>
      </c>
      <c r="K13" s="46">
        <v>2150.5</v>
      </c>
      <c r="L13" s="44">
        <v>1.66</v>
      </c>
      <c r="M13" s="46">
        <v>3680</v>
      </c>
      <c r="N13" s="44">
        <v>0.2</v>
      </c>
      <c r="O13" s="48">
        <v>221.83</v>
      </c>
      <c r="P13" s="109">
        <f t="shared" si="0"/>
        <v>15.44</v>
      </c>
      <c r="Q13" s="54">
        <f t="shared" si="1"/>
        <v>55247.9</v>
      </c>
    </row>
    <row r="14" spans="1:22" ht="18" customHeight="1" x14ac:dyDescent="0.25">
      <c r="A14" s="102">
        <v>10</v>
      </c>
      <c r="B14" s="43">
        <v>10.4</v>
      </c>
      <c r="C14" s="45">
        <v>30567.22</v>
      </c>
      <c r="D14" s="63">
        <f>4.22+0.29</f>
        <v>4.51</v>
      </c>
      <c r="E14" s="45">
        <f>14292.2+1141.45</f>
        <v>15433.650000000001</v>
      </c>
      <c r="F14" s="43">
        <v>0.1</v>
      </c>
      <c r="G14" s="45">
        <v>14936.2</v>
      </c>
      <c r="H14" s="43">
        <v>2.97</v>
      </c>
      <c r="I14" s="45">
        <v>14720</v>
      </c>
      <c r="J14" s="43">
        <v>1.29</v>
      </c>
      <c r="K14" s="45">
        <v>1075.25</v>
      </c>
      <c r="L14" s="43">
        <v>1.54</v>
      </c>
      <c r="M14" s="45">
        <v>3680</v>
      </c>
      <c r="N14" s="43">
        <v>0.4</v>
      </c>
      <c r="O14" s="49">
        <v>221.83</v>
      </c>
      <c r="P14" s="110">
        <f t="shared" si="0"/>
        <v>21.209999999999997</v>
      </c>
      <c r="Q14" s="56">
        <f t="shared" si="1"/>
        <v>80634.150000000009</v>
      </c>
    </row>
    <row r="15" spans="1:22" ht="18" customHeight="1" x14ac:dyDescent="0.25">
      <c r="A15" s="102">
        <v>11</v>
      </c>
      <c r="B15" s="44">
        <v>11</v>
      </c>
      <c r="C15" s="46">
        <v>32953.42</v>
      </c>
      <c r="D15" s="44">
        <v>0.14000000000000001</v>
      </c>
      <c r="E15" s="46">
        <v>560.71</v>
      </c>
      <c r="F15" s="40"/>
      <c r="G15" s="41"/>
      <c r="H15" s="44">
        <v>3.34</v>
      </c>
      <c r="I15" s="46">
        <v>14720</v>
      </c>
      <c r="J15" s="44">
        <v>1.01</v>
      </c>
      <c r="K15" s="46">
        <v>1075.25</v>
      </c>
      <c r="L15" s="44">
        <v>2.34</v>
      </c>
      <c r="M15" s="46">
        <v>7360</v>
      </c>
      <c r="N15" s="44">
        <v>0.4</v>
      </c>
      <c r="O15" s="48">
        <v>221.83</v>
      </c>
      <c r="P15" s="109">
        <f t="shared" si="0"/>
        <v>18.229999999999997</v>
      </c>
      <c r="Q15" s="54">
        <f t="shared" si="1"/>
        <v>56891.21</v>
      </c>
    </row>
    <row r="16" spans="1:22" ht="18" customHeight="1" thickBot="1" x14ac:dyDescent="0.3">
      <c r="A16" s="103">
        <v>12</v>
      </c>
      <c r="B16" s="77">
        <v>15.55</v>
      </c>
      <c r="C16" s="78">
        <v>48734.52</v>
      </c>
      <c r="D16" s="77">
        <v>0.15</v>
      </c>
      <c r="E16" s="78">
        <v>734.19</v>
      </c>
      <c r="F16" s="81"/>
      <c r="G16" s="80"/>
      <c r="H16" s="77">
        <v>3.83</v>
      </c>
      <c r="I16" s="78">
        <v>22080</v>
      </c>
      <c r="J16" s="77">
        <v>0.63</v>
      </c>
      <c r="K16" s="78">
        <v>1075.25</v>
      </c>
      <c r="L16" s="77">
        <v>1.2</v>
      </c>
      <c r="M16" s="78">
        <v>3680</v>
      </c>
      <c r="N16" s="77">
        <v>0.6</v>
      </c>
      <c r="O16" s="82">
        <v>221.83</v>
      </c>
      <c r="P16" s="110">
        <f t="shared" si="0"/>
        <v>21.96</v>
      </c>
      <c r="Q16" s="56">
        <f t="shared" si="1"/>
        <v>76525.789999999994</v>
      </c>
    </row>
    <row r="17" spans="1:17" ht="18" customHeight="1" thickBot="1" x14ac:dyDescent="0.3">
      <c r="A17" s="122" t="s">
        <v>27</v>
      </c>
      <c r="B17" s="118">
        <f>SUM(B5:B16)</f>
        <v>153.74</v>
      </c>
      <c r="C17" s="119">
        <f>SUM(C5:C16)</f>
        <v>412209.99000000005</v>
      </c>
      <c r="D17" s="120">
        <f>SUM(D5:D16)</f>
        <v>12.760000000000002</v>
      </c>
      <c r="E17" s="117">
        <f t="shared" ref="E17:Q17" si="2">SUM(E5:E16)</f>
        <v>46500.12</v>
      </c>
      <c r="F17" s="121">
        <f t="shared" si="2"/>
        <v>0.61199999999999999</v>
      </c>
      <c r="G17" s="114">
        <f t="shared" si="2"/>
        <v>20061.650000000001</v>
      </c>
      <c r="H17" s="106">
        <f t="shared" si="2"/>
        <v>33.700000000000003</v>
      </c>
      <c r="I17" s="107">
        <f t="shared" si="2"/>
        <v>187026.18</v>
      </c>
      <c r="J17" s="106">
        <f t="shared" si="2"/>
        <v>11.780000000000001</v>
      </c>
      <c r="K17" s="107">
        <f t="shared" si="2"/>
        <v>13455</v>
      </c>
      <c r="L17" s="106">
        <f t="shared" si="2"/>
        <v>12.68</v>
      </c>
      <c r="M17" s="107">
        <f t="shared" si="2"/>
        <v>45177.75</v>
      </c>
      <c r="N17" s="115">
        <f t="shared" si="2"/>
        <v>3.61</v>
      </c>
      <c r="O17" s="116">
        <f t="shared" si="2"/>
        <v>2361.5099999999998</v>
      </c>
      <c r="P17" s="111">
        <f t="shared" si="2"/>
        <v>228.88200000000001</v>
      </c>
      <c r="Q17" s="108">
        <f t="shared" si="2"/>
        <v>726792.2</v>
      </c>
    </row>
    <row r="18" spans="1:17" x14ac:dyDescent="0.25">
      <c r="B18" s="42"/>
      <c r="C18" s="42"/>
      <c r="D18" s="42"/>
      <c r="E18" s="42"/>
      <c r="F18" s="112" t="s">
        <v>33</v>
      </c>
      <c r="G18" s="113" t="s">
        <v>34</v>
      </c>
      <c r="H18" s="42"/>
      <c r="I18" s="42"/>
      <c r="J18" s="42"/>
      <c r="K18" s="42"/>
      <c r="L18" s="42"/>
      <c r="M18" s="42"/>
      <c r="N18" s="42"/>
      <c r="O18" s="42"/>
      <c r="P18" s="42"/>
      <c r="Q18" s="42">
        <v>251286.7</v>
      </c>
    </row>
    <row r="19" spans="1:17" x14ac:dyDescent="0.25">
      <c r="B19" s="42"/>
      <c r="C19" s="42"/>
      <c r="D19" s="42"/>
      <c r="E19" s="42"/>
      <c r="F19" s="454" t="s">
        <v>35</v>
      </c>
      <c r="G19" s="454"/>
      <c r="H19" s="42"/>
      <c r="I19" s="42"/>
      <c r="J19" s="42"/>
      <c r="K19" s="42"/>
      <c r="L19" s="42"/>
      <c r="M19" s="42"/>
      <c r="N19" s="42"/>
      <c r="O19" s="42"/>
      <c r="P19" s="42"/>
      <c r="Q19" s="42">
        <v>29236.38</v>
      </c>
    </row>
    <row r="20" spans="1:17" x14ac:dyDescent="0.25">
      <c r="Q20" s="42">
        <f>Q17-Q18-Q19</f>
        <v>446269.11999999994</v>
      </c>
    </row>
    <row r="21" spans="1:17" ht="15" customHeight="1" x14ac:dyDescent="0.25">
      <c r="A21" s="457"/>
      <c r="B21" s="457"/>
      <c r="C21" s="457"/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</row>
    <row r="22" spans="1:17" x14ac:dyDescent="0.25">
      <c r="A22" s="458" t="s">
        <v>37</v>
      </c>
      <c r="B22" s="458"/>
      <c r="C22" s="458"/>
      <c r="D22" s="458"/>
      <c r="E22" s="123">
        <v>672</v>
      </c>
      <c r="F22" s="1"/>
      <c r="G22" s="1"/>
      <c r="H22" s="1"/>
      <c r="I22" s="1"/>
      <c r="J22" s="1"/>
      <c r="K22" s="101">
        <f>SUM(I17+K17+M17+O17)</f>
        <v>248020.44</v>
      </c>
      <c r="L22" s="1"/>
      <c r="M22" s="1"/>
      <c r="N22" s="1"/>
      <c r="O22" s="1"/>
      <c r="P22" s="1" t="s">
        <v>43</v>
      </c>
      <c r="Q22" s="1"/>
    </row>
    <row r="23" spans="1:17" x14ac:dyDescent="0.25">
      <c r="A23" s="458" t="s">
        <v>38</v>
      </c>
      <c r="B23" s="458"/>
      <c r="C23" s="458"/>
      <c r="D23" s="458"/>
      <c r="E23" s="123">
        <v>4</v>
      </c>
      <c r="F23" s="42"/>
      <c r="G23" s="42"/>
      <c r="H23" s="99"/>
      <c r="I23" s="42"/>
      <c r="J23" s="99"/>
      <c r="K23" s="42"/>
      <c r="L23" s="99"/>
      <c r="M23" s="42"/>
      <c r="N23" s="99"/>
      <c r="O23" s="42"/>
      <c r="P23" s="100" t="s">
        <v>44</v>
      </c>
      <c r="Q23" s="100"/>
    </row>
    <row r="24" spans="1:17" x14ac:dyDescent="0.25">
      <c r="A24" s="458" t="s">
        <v>39</v>
      </c>
      <c r="B24" s="458"/>
      <c r="C24" s="458"/>
      <c r="D24" s="458"/>
      <c r="E24" s="123">
        <v>36</v>
      </c>
      <c r="F24" s="42"/>
      <c r="G24" s="42"/>
      <c r="H24" s="99"/>
      <c r="I24" s="42"/>
      <c r="J24" s="99"/>
      <c r="K24" s="42"/>
      <c r="L24" s="99"/>
      <c r="M24" s="42"/>
      <c r="N24" s="99"/>
      <c r="O24" s="42"/>
      <c r="P24" s="100"/>
      <c r="Q24" s="100"/>
    </row>
    <row r="25" spans="1:17" x14ac:dyDescent="0.25">
      <c r="A25" s="458" t="s">
        <v>40</v>
      </c>
      <c r="B25" s="458"/>
      <c r="C25" s="458"/>
      <c r="D25" s="458"/>
      <c r="E25" s="123">
        <v>24</v>
      </c>
      <c r="F25" s="99"/>
      <c r="G25" s="42"/>
      <c r="H25" s="99"/>
      <c r="I25" s="42"/>
      <c r="J25" s="99"/>
      <c r="K25" s="42"/>
      <c r="L25" s="99"/>
      <c r="M25" s="42"/>
      <c r="N25" s="99"/>
      <c r="O25" s="42"/>
      <c r="P25" s="100"/>
      <c r="Q25" s="100"/>
    </row>
    <row r="26" spans="1:17" x14ac:dyDescent="0.25">
      <c r="A26" s="453" t="s">
        <v>41</v>
      </c>
      <c r="B26" s="453"/>
      <c r="C26" s="453"/>
      <c r="D26" s="453"/>
      <c r="E26" s="123">
        <f>SUM(E22:E25)</f>
        <v>736</v>
      </c>
      <c r="F26" s="99"/>
      <c r="G26" s="42"/>
      <c r="H26" s="99"/>
      <c r="I26" s="42"/>
      <c r="J26" s="99"/>
      <c r="K26" s="42"/>
      <c r="L26" s="99"/>
      <c r="M26" s="42"/>
      <c r="N26" s="99"/>
      <c r="O26" s="42"/>
      <c r="P26" s="100"/>
      <c r="Q26" s="100"/>
    </row>
    <row r="27" spans="1:17" x14ac:dyDescent="0.25">
      <c r="A27" s="98"/>
      <c r="B27" s="99"/>
      <c r="C27" s="42"/>
      <c r="D27" s="99"/>
      <c r="E27" s="42"/>
      <c r="F27" s="42"/>
      <c r="G27" s="42"/>
      <c r="H27" s="99"/>
      <c r="I27" s="42"/>
      <c r="J27" s="99"/>
      <c r="K27" s="42"/>
      <c r="L27" s="99"/>
      <c r="M27" s="42"/>
      <c r="N27" s="99"/>
      <c r="O27" s="42"/>
      <c r="P27" s="100"/>
      <c r="Q27" s="100"/>
    </row>
    <row r="28" spans="1:17" x14ac:dyDescent="0.25">
      <c r="A28" s="457" t="s">
        <v>42</v>
      </c>
      <c r="B28" s="457"/>
      <c r="C28" s="457"/>
      <c r="D28" s="457"/>
      <c r="E28" s="124">
        <f>Q20/E26</f>
        <v>606.34391304347821</v>
      </c>
      <c r="F28" s="99"/>
      <c r="G28" s="42"/>
      <c r="H28" s="99"/>
      <c r="I28" s="42"/>
      <c r="J28" s="99"/>
      <c r="K28" s="42"/>
      <c r="L28" s="99"/>
      <c r="M28" s="42"/>
      <c r="N28" s="99"/>
      <c r="O28" s="42"/>
      <c r="P28" s="100"/>
      <c r="Q28" s="100"/>
    </row>
    <row r="29" spans="1:17" x14ac:dyDescent="0.25">
      <c r="A29" s="98"/>
      <c r="B29" s="99"/>
      <c r="C29" s="42"/>
      <c r="D29" s="99"/>
      <c r="E29" s="42"/>
      <c r="F29" s="42"/>
      <c r="G29" s="42"/>
      <c r="H29" s="99"/>
      <c r="I29" s="42"/>
      <c r="J29" s="99"/>
      <c r="K29" s="42"/>
      <c r="L29" s="99"/>
      <c r="M29" s="42"/>
      <c r="N29" s="99"/>
      <c r="O29" s="42"/>
      <c r="P29" s="100"/>
      <c r="Q29" s="100"/>
    </row>
    <row r="30" spans="1:17" x14ac:dyDescent="0.25">
      <c r="A30" s="98"/>
      <c r="B30" s="99"/>
      <c r="C30" s="42"/>
      <c r="D30" s="99"/>
      <c r="E30" s="42"/>
      <c r="F30" s="99"/>
      <c r="G30" s="42"/>
      <c r="H30" s="99"/>
      <c r="I30" s="42"/>
      <c r="J30" s="99"/>
      <c r="K30" s="42"/>
      <c r="L30" s="99"/>
      <c r="M30" s="42"/>
      <c r="N30" s="99"/>
      <c r="O30" s="42"/>
      <c r="P30" s="100"/>
      <c r="Q30" s="100"/>
    </row>
    <row r="31" spans="1:17" x14ac:dyDescent="0.25">
      <c r="A31" s="98"/>
      <c r="B31" s="99"/>
      <c r="C31" s="42"/>
      <c r="D31" s="99"/>
      <c r="E31" s="42"/>
      <c r="F31" s="42"/>
      <c r="G31" s="42"/>
      <c r="H31" s="99"/>
      <c r="I31" s="42"/>
      <c r="J31" s="99"/>
      <c r="K31" s="42"/>
      <c r="L31" s="99"/>
      <c r="M31" s="42"/>
      <c r="N31" s="99"/>
      <c r="O31" s="42"/>
      <c r="P31" s="100"/>
      <c r="Q31" s="100"/>
    </row>
    <row r="32" spans="1:17" x14ac:dyDescent="0.25">
      <c r="A32" s="98"/>
      <c r="B32" s="99"/>
      <c r="C32" s="42"/>
      <c r="D32" s="99"/>
      <c r="E32" s="42"/>
      <c r="F32" s="99"/>
      <c r="G32" s="42"/>
      <c r="H32" s="99"/>
      <c r="I32" s="42"/>
      <c r="J32" s="99"/>
      <c r="K32" s="42"/>
      <c r="L32" s="99"/>
      <c r="M32" s="42"/>
      <c r="N32" s="99"/>
      <c r="O32" s="42"/>
      <c r="P32" s="100"/>
      <c r="Q32" s="100"/>
    </row>
    <row r="33" spans="1:19" x14ac:dyDescent="0.25">
      <c r="A33" s="98"/>
      <c r="B33" s="99"/>
      <c r="C33" s="42"/>
      <c r="D33" s="99"/>
      <c r="E33" s="42"/>
      <c r="F33" s="42"/>
      <c r="G33" s="42"/>
      <c r="H33" s="99"/>
      <c r="I33" s="42"/>
      <c r="J33" s="99"/>
      <c r="K33" s="42"/>
      <c r="L33" s="99"/>
      <c r="M33" s="42"/>
      <c r="N33" s="99"/>
      <c r="O33" s="42"/>
      <c r="P33" s="100"/>
      <c r="Q33" s="100"/>
    </row>
    <row r="34" spans="1:19" x14ac:dyDescent="0.25">
      <c r="A34" s="98"/>
      <c r="B34" s="99"/>
      <c r="C34" s="42"/>
      <c r="D34" s="99"/>
      <c r="E34" s="42"/>
      <c r="F34" s="42"/>
      <c r="G34" s="42"/>
      <c r="H34" s="99"/>
      <c r="I34" s="42"/>
      <c r="J34" s="99"/>
      <c r="K34" s="42"/>
      <c r="L34" s="99"/>
      <c r="M34" s="42"/>
      <c r="N34" s="99"/>
      <c r="O34" s="42"/>
      <c r="P34" s="100"/>
      <c r="Q34" s="100"/>
    </row>
    <row r="35" spans="1:19" x14ac:dyDescent="0.25">
      <c r="B35" s="101"/>
      <c r="C35" s="100"/>
      <c r="D35" s="100"/>
      <c r="E35" s="100"/>
      <c r="F35" s="100"/>
      <c r="G35" s="100"/>
      <c r="H35" s="101"/>
      <c r="I35" s="100"/>
      <c r="J35" s="101"/>
      <c r="K35" s="100"/>
      <c r="L35" s="101"/>
      <c r="M35" s="100"/>
      <c r="N35" s="101"/>
      <c r="O35" s="100"/>
      <c r="P35" s="100"/>
      <c r="Q35" s="100"/>
    </row>
    <row r="36" spans="1:19" x14ac:dyDescent="0.25">
      <c r="B36" s="42"/>
      <c r="C36" s="42"/>
      <c r="D36" s="42"/>
      <c r="E36" s="42"/>
      <c r="F36" s="97"/>
      <c r="G36" s="96"/>
      <c r="H36" s="42"/>
      <c r="I36" s="42"/>
      <c r="J36" s="42"/>
      <c r="K36" s="42"/>
      <c r="L36" s="42"/>
      <c r="M36" s="42"/>
      <c r="N36" s="42"/>
      <c r="O36" s="42"/>
      <c r="P36" s="42"/>
      <c r="Q36" s="42"/>
      <c r="S36" s="42"/>
    </row>
    <row r="37" spans="1:19" x14ac:dyDescent="0.25">
      <c r="B37" s="42"/>
      <c r="C37" s="42"/>
      <c r="D37" s="42"/>
      <c r="E37" s="42"/>
      <c r="F37" s="452"/>
      <c r="G37" s="452"/>
      <c r="H37" s="42"/>
      <c r="I37" s="42"/>
      <c r="J37" s="42"/>
      <c r="K37" s="42"/>
      <c r="L37" s="42"/>
      <c r="M37" s="42"/>
      <c r="N37" s="42"/>
      <c r="O37" s="42"/>
      <c r="P37" s="42"/>
      <c r="Q37" s="42"/>
      <c r="S37" s="42"/>
    </row>
    <row r="38" spans="1:19" x14ac:dyDescent="0.2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S38" s="42"/>
    </row>
    <row r="39" spans="1:19" x14ac:dyDescent="0.2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S39" s="42"/>
    </row>
    <row r="41" spans="1:19" x14ac:dyDescent="0.25">
      <c r="A41" s="453"/>
      <c r="B41" s="453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</row>
    <row r="42" spans="1:19" x14ac:dyDescent="0.25">
      <c r="A42" s="455"/>
      <c r="B42" s="456"/>
      <c r="C42" s="456"/>
      <c r="D42" s="456"/>
      <c r="E42" s="456"/>
      <c r="F42" s="456"/>
      <c r="G42" s="456"/>
      <c r="H42" s="453"/>
      <c r="I42" s="453"/>
      <c r="J42" s="453"/>
      <c r="K42" s="453"/>
      <c r="L42" s="453"/>
      <c r="M42" s="453"/>
      <c r="N42" s="453"/>
      <c r="O42" s="453"/>
      <c r="P42" s="453"/>
      <c r="Q42" s="453"/>
    </row>
    <row r="43" spans="1:19" x14ac:dyDescent="0.25">
      <c r="A43" s="455"/>
      <c r="B43" s="456"/>
      <c r="C43" s="456"/>
      <c r="D43" s="456"/>
      <c r="E43" s="456"/>
      <c r="F43" s="456"/>
      <c r="G43" s="456"/>
      <c r="H43" s="453"/>
      <c r="I43" s="453"/>
      <c r="J43" s="453"/>
      <c r="K43" s="453"/>
      <c r="L43" s="453"/>
      <c r="M43" s="453"/>
      <c r="N43" s="453"/>
      <c r="O43" s="453"/>
      <c r="P43" s="453"/>
      <c r="Q43" s="453"/>
    </row>
    <row r="44" spans="1:19" x14ac:dyDescent="0.25">
      <c r="A44" s="45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9" x14ac:dyDescent="0.25">
      <c r="A45" s="98"/>
      <c r="B45" s="99"/>
      <c r="C45" s="42"/>
      <c r="D45" s="99"/>
      <c r="E45" s="42"/>
      <c r="F45" s="99"/>
      <c r="G45" s="42"/>
      <c r="H45" s="99"/>
      <c r="I45" s="42"/>
      <c r="J45" s="99"/>
      <c r="K45" s="42"/>
      <c r="L45" s="99"/>
      <c r="M45" s="42"/>
      <c r="N45" s="99"/>
      <c r="O45" s="42"/>
      <c r="P45" s="100"/>
      <c r="Q45" s="100"/>
    </row>
    <row r="46" spans="1:19" x14ac:dyDescent="0.25">
      <c r="A46" s="98"/>
      <c r="B46" s="99"/>
      <c r="C46" s="42"/>
      <c r="D46" s="99"/>
      <c r="E46" s="42"/>
      <c r="F46" s="99"/>
      <c r="G46" s="42"/>
      <c r="H46" s="99"/>
      <c r="I46" s="42"/>
      <c r="J46" s="99"/>
      <c r="K46" s="42"/>
      <c r="L46" s="99"/>
      <c r="M46" s="42"/>
      <c r="N46" s="99"/>
      <c r="O46" s="42"/>
      <c r="P46" s="100"/>
      <c r="Q46" s="100"/>
    </row>
    <row r="47" spans="1:19" x14ac:dyDescent="0.25">
      <c r="A47" s="98"/>
      <c r="B47" s="99"/>
      <c r="C47" s="42"/>
      <c r="D47" s="99"/>
      <c r="E47" s="42"/>
      <c r="F47" s="99"/>
      <c r="G47" s="42"/>
      <c r="H47" s="99"/>
      <c r="I47" s="42"/>
      <c r="J47" s="99"/>
      <c r="K47" s="42"/>
      <c r="L47" s="99"/>
      <c r="M47" s="42"/>
      <c r="N47" s="99"/>
      <c r="O47" s="42"/>
      <c r="P47" s="100"/>
      <c r="Q47" s="100"/>
    </row>
    <row r="48" spans="1:19" x14ac:dyDescent="0.25">
      <c r="A48" s="98"/>
      <c r="B48" s="99"/>
      <c r="C48" s="42"/>
      <c r="D48" s="99"/>
      <c r="E48" s="42"/>
      <c r="F48" s="99"/>
      <c r="G48" s="42"/>
      <c r="H48" s="99"/>
      <c r="I48" s="42"/>
      <c r="J48" s="99"/>
      <c r="K48" s="42"/>
      <c r="L48" s="99"/>
      <c r="M48" s="42"/>
      <c r="N48" s="99"/>
      <c r="O48" s="42"/>
      <c r="P48" s="100"/>
      <c r="Q48" s="100"/>
    </row>
    <row r="49" spans="1:17" x14ac:dyDescent="0.25">
      <c r="A49" s="98"/>
      <c r="B49" s="99"/>
      <c r="C49" s="42"/>
      <c r="D49" s="99"/>
      <c r="E49" s="42"/>
      <c r="F49" s="99"/>
      <c r="G49" s="42"/>
      <c r="H49" s="99"/>
      <c r="I49" s="42"/>
      <c r="J49" s="99"/>
      <c r="K49" s="42"/>
      <c r="L49" s="99"/>
      <c r="M49" s="42"/>
      <c r="N49" s="99"/>
      <c r="O49" s="42"/>
      <c r="P49" s="100"/>
      <c r="Q49" s="100"/>
    </row>
    <row r="50" spans="1:17" x14ac:dyDescent="0.25">
      <c r="A50" s="98"/>
      <c r="B50" s="99"/>
      <c r="C50" s="42"/>
      <c r="D50" s="99"/>
      <c r="E50" s="42"/>
      <c r="F50" s="99"/>
      <c r="G50" s="42"/>
      <c r="H50" s="99"/>
      <c r="I50" s="42"/>
      <c r="J50" s="99"/>
      <c r="K50" s="42"/>
      <c r="L50" s="99"/>
      <c r="M50" s="42"/>
      <c r="N50" s="99"/>
      <c r="O50" s="42"/>
      <c r="P50" s="100"/>
      <c r="Q50" s="100"/>
    </row>
    <row r="51" spans="1:17" x14ac:dyDescent="0.25">
      <c r="A51" s="98"/>
      <c r="B51" s="99"/>
      <c r="C51" s="42"/>
      <c r="D51" s="99"/>
      <c r="E51" s="42"/>
      <c r="F51" s="99"/>
      <c r="G51" s="42"/>
      <c r="H51" s="99"/>
      <c r="I51" s="42"/>
      <c r="J51" s="99"/>
      <c r="K51" s="42"/>
      <c r="L51" s="99"/>
      <c r="M51" s="42"/>
      <c r="N51" s="99"/>
      <c r="O51" s="42"/>
      <c r="P51" s="100"/>
      <c r="Q51" s="100"/>
    </row>
    <row r="52" spans="1:17" x14ac:dyDescent="0.25">
      <c r="A52" s="98"/>
      <c r="B52" s="99"/>
      <c r="C52" s="42"/>
      <c r="D52" s="99"/>
      <c r="E52" s="42"/>
      <c r="F52" s="99"/>
      <c r="G52" s="42"/>
      <c r="H52" s="99"/>
      <c r="I52" s="42"/>
      <c r="J52" s="99"/>
      <c r="K52" s="42"/>
      <c r="L52" s="99"/>
      <c r="M52" s="42"/>
      <c r="N52" s="99"/>
      <c r="O52" s="42"/>
      <c r="P52" s="100"/>
      <c r="Q52" s="100"/>
    </row>
    <row r="53" spans="1:17" x14ac:dyDescent="0.25">
      <c r="A53" s="98"/>
      <c r="B53" s="99"/>
      <c r="C53" s="42"/>
      <c r="D53" s="99"/>
      <c r="E53" s="42"/>
      <c r="F53" s="99"/>
      <c r="G53" s="42"/>
      <c r="H53" s="99"/>
      <c r="I53" s="42"/>
      <c r="J53" s="99"/>
      <c r="K53" s="42"/>
      <c r="L53" s="99"/>
      <c r="M53" s="42"/>
      <c r="N53" s="99"/>
      <c r="O53" s="42"/>
      <c r="P53" s="100"/>
      <c r="Q53" s="100"/>
    </row>
    <row r="54" spans="1:17" x14ac:dyDescent="0.25">
      <c r="A54" s="98"/>
      <c r="B54" s="99"/>
      <c r="C54" s="42"/>
      <c r="D54" s="99"/>
      <c r="E54" s="42"/>
      <c r="F54" s="99"/>
      <c r="G54" s="42"/>
      <c r="H54" s="99"/>
      <c r="I54" s="42"/>
      <c r="J54" s="99"/>
      <c r="K54" s="42"/>
      <c r="L54" s="99"/>
      <c r="M54" s="42"/>
      <c r="N54" s="99"/>
      <c r="O54" s="42"/>
      <c r="P54" s="100"/>
      <c r="Q54" s="100"/>
    </row>
    <row r="55" spans="1:17" x14ac:dyDescent="0.25">
      <c r="A55" s="98"/>
      <c r="B55" s="99"/>
      <c r="C55" s="42"/>
      <c r="D55" s="99"/>
      <c r="E55" s="42"/>
      <c r="F55" s="99"/>
      <c r="G55" s="42"/>
      <c r="H55" s="99"/>
      <c r="I55" s="42"/>
      <c r="J55" s="99"/>
      <c r="K55" s="42"/>
      <c r="L55" s="99"/>
      <c r="M55" s="42"/>
      <c r="N55" s="99"/>
      <c r="O55" s="42"/>
      <c r="P55" s="100"/>
      <c r="Q55" s="100"/>
    </row>
    <row r="56" spans="1:17" x14ac:dyDescent="0.25">
      <c r="A56" s="98"/>
      <c r="B56" s="99"/>
      <c r="C56" s="42"/>
      <c r="D56" s="99"/>
      <c r="E56" s="42"/>
      <c r="F56" s="99"/>
      <c r="G56" s="42"/>
      <c r="H56" s="99"/>
      <c r="I56" s="42"/>
      <c r="J56" s="99"/>
      <c r="K56" s="42"/>
      <c r="L56" s="99"/>
      <c r="M56" s="42"/>
      <c r="N56" s="99"/>
      <c r="O56" s="42"/>
      <c r="P56" s="100"/>
      <c r="Q56" s="100"/>
    </row>
    <row r="57" spans="1:17" x14ac:dyDescent="0.25">
      <c r="B57" s="101"/>
      <c r="C57" s="100"/>
      <c r="D57" s="101"/>
      <c r="E57" s="100"/>
      <c r="F57" s="101"/>
      <c r="G57" s="100"/>
      <c r="H57" s="101"/>
      <c r="I57" s="100"/>
      <c r="J57" s="101"/>
      <c r="K57" s="100"/>
      <c r="L57" s="101"/>
      <c r="M57" s="100"/>
      <c r="N57" s="101"/>
      <c r="O57" s="100"/>
      <c r="P57" s="100"/>
      <c r="Q57" s="100"/>
    </row>
    <row r="58" spans="1:17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</row>
  </sheetData>
  <mergeCells count="31">
    <mergeCell ref="A28:D28"/>
    <mergeCell ref="A25:D25"/>
    <mergeCell ref="A24:D24"/>
    <mergeCell ref="A23:D23"/>
    <mergeCell ref="A1:Q1"/>
    <mergeCell ref="A2:A4"/>
    <mergeCell ref="B2:C3"/>
    <mergeCell ref="D2:E3"/>
    <mergeCell ref="F2:G3"/>
    <mergeCell ref="H2:M2"/>
    <mergeCell ref="N2:O3"/>
    <mergeCell ref="P2:Q3"/>
    <mergeCell ref="H3:I3"/>
    <mergeCell ref="J3:K3"/>
    <mergeCell ref="L3:M3"/>
    <mergeCell ref="P42:Q43"/>
    <mergeCell ref="H43:I43"/>
    <mergeCell ref="J43:K43"/>
    <mergeCell ref="L43:M43"/>
    <mergeCell ref="F19:G19"/>
    <mergeCell ref="F37:G37"/>
    <mergeCell ref="A41:Q41"/>
    <mergeCell ref="A42:A44"/>
    <mergeCell ref="B42:C43"/>
    <mergeCell ref="D42:E43"/>
    <mergeCell ref="F42:G43"/>
    <mergeCell ref="H42:M42"/>
    <mergeCell ref="N42:O43"/>
    <mergeCell ref="A21:Q21"/>
    <mergeCell ref="A22:D22"/>
    <mergeCell ref="A26:D26"/>
  </mergeCells>
  <phoneticPr fontId="16" type="noConversion"/>
  <pageMargins left="0.7" right="0.7" top="0.78740157499999996" bottom="0.78740157499999996" header="0.3" footer="0.3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023A-0EDC-47D7-90C1-E4FCFED099E5}">
  <dimension ref="A2:X46"/>
  <sheetViews>
    <sheetView topLeftCell="A19" zoomScaleNormal="100" workbookViewId="0">
      <selection activeCell="T53" sqref="T53"/>
    </sheetView>
  </sheetViews>
  <sheetFormatPr defaultRowHeight="15" x14ac:dyDescent="0.25"/>
  <cols>
    <col min="1" max="1" width="9.7109375" customWidth="1"/>
    <col min="2" max="2" width="17.7109375" customWidth="1"/>
    <col min="4" max="4" width="6.7109375" customWidth="1"/>
    <col min="5" max="5" width="12.42578125" bestFit="1" customWidth="1"/>
    <col min="6" max="6" width="11.42578125" customWidth="1"/>
    <col min="7" max="7" width="6.7109375" customWidth="1"/>
    <col min="8" max="8" width="14.5703125" customWidth="1"/>
    <col min="9" max="9" width="11.7109375" customWidth="1"/>
    <col min="10" max="10" width="6.7109375" customWidth="1"/>
    <col min="11" max="11" width="12.140625" customWidth="1"/>
    <col min="12" max="12" width="10.7109375" customWidth="1"/>
    <col min="13" max="13" width="6.7109375" customWidth="1"/>
    <col min="14" max="14" width="11.42578125" bestFit="1" customWidth="1"/>
    <col min="15" max="15" width="9.28515625" customWidth="1"/>
    <col min="16" max="16" width="6.7109375" customWidth="1"/>
    <col min="17" max="17" width="13.42578125" customWidth="1"/>
    <col min="18" max="18" width="10.42578125" customWidth="1"/>
    <col min="19" max="19" width="6.7109375" customWidth="1"/>
    <col min="20" max="20" width="13.28515625" customWidth="1"/>
    <col min="21" max="21" width="9.5703125" customWidth="1"/>
    <col min="22" max="22" width="13.140625" customWidth="1"/>
  </cols>
  <sheetData>
    <row r="2" spans="1:24" x14ac:dyDescent="0.25">
      <c r="A2" s="1" t="s">
        <v>45</v>
      </c>
      <c r="B2" s="1" t="s">
        <v>46</v>
      </c>
      <c r="C2" s="1" t="s">
        <v>78</v>
      </c>
      <c r="D2" s="1" t="s">
        <v>54</v>
      </c>
      <c r="E2" s="1" t="s">
        <v>55</v>
      </c>
      <c r="F2" s="1" t="s">
        <v>81</v>
      </c>
      <c r="G2" s="1" t="s">
        <v>56</v>
      </c>
      <c r="H2" s="1" t="s">
        <v>57</v>
      </c>
      <c r="I2" s="1" t="s">
        <v>82</v>
      </c>
      <c r="J2" s="1" t="s">
        <v>58</v>
      </c>
      <c r="K2" s="1" t="s">
        <v>59</v>
      </c>
      <c r="L2" s="1" t="s">
        <v>83</v>
      </c>
      <c r="M2" s="1" t="s">
        <v>60</v>
      </c>
      <c r="N2" s="1" t="s">
        <v>61</v>
      </c>
      <c r="O2" s="1" t="s">
        <v>84</v>
      </c>
      <c r="P2" s="1" t="s">
        <v>62</v>
      </c>
      <c r="Q2" s="1" t="s">
        <v>63</v>
      </c>
      <c r="R2" s="1" t="s">
        <v>85</v>
      </c>
      <c r="S2" s="1" t="s">
        <v>64</v>
      </c>
      <c r="T2" s="1" t="s">
        <v>65</v>
      </c>
      <c r="U2" s="1" t="s">
        <v>86</v>
      </c>
      <c r="V2" s="1" t="s">
        <v>87</v>
      </c>
      <c r="W2" s="1" t="s">
        <v>47</v>
      </c>
      <c r="X2" s="1" t="s">
        <v>48</v>
      </c>
    </row>
    <row r="3" spans="1:24" x14ac:dyDescent="0.25">
      <c r="A3" s="135" t="s">
        <v>66</v>
      </c>
      <c r="B3" s="135" t="s">
        <v>88</v>
      </c>
      <c r="C3" s="141" t="s">
        <v>49</v>
      </c>
      <c r="D3" s="142">
        <v>12.6</v>
      </c>
      <c r="E3" s="143">
        <v>37629.79</v>
      </c>
      <c r="F3" s="141" t="s">
        <v>52</v>
      </c>
      <c r="G3" s="153">
        <v>2.56</v>
      </c>
      <c r="H3" s="154">
        <v>14720</v>
      </c>
      <c r="I3" s="155" t="s">
        <v>50</v>
      </c>
      <c r="J3" s="153">
        <v>1.43</v>
      </c>
      <c r="K3" s="154">
        <v>3680</v>
      </c>
      <c r="L3" s="155" t="s">
        <v>51</v>
      </c>
      <c r="M3" s="153">
        <v>1.33</v>
      </c>
      <c r="N3" s="156">
        <v>1155.75</v>
      </c>
      <c r="O3" s="141"/>
      <c r="P3" s="160"/>
      <c r="Q3" s="161"/>
      <c r="R3" s="141" t="s">
        <v>17</v>
      </c>
      <c r="S3" s="155">
        <v>0.4</v>
      </c>
      <c r="T3" s="193">
        <v>227.32</v>
      </c>
      <c r="U3" s="172">
        <f>Tabulka1[[#This Row],[Tuny]]+Tabulka1[[#This Row],[Tuny2]]+Tabulka1[[#This Row],[Tuny3]]+Tabulka1[[#This Row],[Tuny4]]+Tabulka1[[#This Row],[Tuny5]]+Tabulka1[[#This Row],[Tuny6]]</f>
        <v>18.32</v>
      </c>
      <c r="V3" s="177">
        <f>Tabulka1[[#This Row],[Kč]]+Tabulka1[[#This Row],[Kč2]]+Tabulka1[[#This Row],[Kč3]]+Tabulka1[[#This Row],[Kč4]]+Tabulka1[[#This Row],[Kč5]]+Tabulka1[[#This Row],[Kč6]]</f>
        <v>57412.86</v>
      </c>
      <c r="W3" s="135"/>
      <c r="X3" s="135"/>
    </row>
    <row r="4" spans="1:24" x14ac:dyDescent="0.25">
      <c r="A4" s="136" t="s">
        <v>66</v>
      </c>
      <c r="B4" s="136" t="s">
        <v>90</v>
      </c>
      <c r="C4" s="144"/>
      <c r="D4" s="132"/>
      <c r="E4" s="145"/>
      <c r="F4" s="144"/>
      <c r="G4" s="131"/>
      <c r="H4" s="157"/>
      <c r="I4" s="132"/>
      <c r="J4" s="131"/>
      <c r="K4" s="157"/>
      <c r="L4" s="132"/>
      <c r="M4" s="131"/>
      <c r="N4" s="158"/>
      <c r="O4" s="144" t="s">
        <v>10</v>
      </c>
      <c r="P4" s="133">
        <v>0.88</v>
      </c>
      <c r="Q4" s="162">
        <v>3524</v>
      </c>
      <c r="R4" s="144"/>
      <c r="S4" s="132"/>
      <c r="T4" s="194"/>
      <c r="U4" s="173">
        <f>Tabulka1[[#This Row],[Tuny]]+Tabulka1[[#This Row],[Tuny2]]+Tabulka1[[#This Row],[Tuny3]]+Tabulka1[[#This Row],[Tuny4]]+Tabulka1[[#This Row],[Tuny5]]+Tabulka1[[#This Row],[Tuny6]]</f>
        <v>0.88</v>
      </c>
      <c r="V4" s="178">
        <f>Tabulka1[[#This Row],[Kč]]+Tabulka1[[#This Row],[Kč2]]+Tabulka1[[#This Row],[Kč3]]+Tabulka1[[#This Row],[Kč4]]+Tabulka1[[#This Row],[Kč5]]+Tabulka1[[#This Row],[Kč6]]</f>
        <v>3524</v>
      </c>
      <c r="W4" s="136"/>
      <c r="X4" s="136"/>
    </row>
    <row r="5" spans="1:24" x14ac:dyDescent="0.25">
      <c r="A5" s="140"/>
      <c r="B5" s="140"/>
      <c r="C5" s="151"/>
      <c r="D5" s="152"/>
      <c r="E5" s="166"/>
      <c r="F5" s="151"/>
      <c r="G5" s="167"/>
      <c r="H5" s="168"/>
      <c r="I5" s="152"/>
      <c r="J5" s="167"/>
      <c r="K5" s="168"/>
      <c r="L5" s="152"/>
      <c r="M5" s="167"/>
      <c r="N5" s="169"/>
      <c r="O5" s="151"/>
      <c r="P5" s="170"/>
      <c r="Q5" s="171"/>
      <c r="R5" s="151"/>
      <c r="S5" s="152"/>
      <c r="T5" s="164"/>
      <c r="U5" s="174">
        <f>Tabulka1[[#This Row],[Tuny]]+Tabulka1[[#This Row],[Tuny2]]+Tabulka1[[#This Row],[Tuny3]]+Tabulka1[[#This Row],[Tuny4]]+Tabulka1[[#This Row],[Tuny5]]+Tabulka1[[#This Row],[Tuny6]]</f>
        <v>0</v>
      </c>
      <c r="V5" s="179">
        <f>Tabulka1[[#This Row],[Kč]]+Tabulka1[[#This Row],[Kč2]]+Tabulka1[[#This Row],[Kč3]]+Tabulka1[[#This Row],[Kč4]]+Tabulka1[[#This Row],[Kč5]]+Tabulka1[[#This Row],[Kč6]]</f>
        <v>0</v>
      </c>
      <c r="W5" s="140"/>
      <c r="X5" s="140"/>
    </row>
    <row r="6" spans="1:24" x14ac:dyDescent="0.25">
      <c r="A6" s="135" t="s">
        <v>67</v>
      </c>
      <c r="B6" s="135" t="s">
        <v>88</v>
      </c>
      <c r="C6" s="141" t="s">
        <v>49</v>
      </c>
      <c r="D6" s="142">
        <v>12.22</v>
      </c>
      <c r="E6" s="156">
        <v>37055.230000000003</v>
      </c>
      <c r="F6" s="141" t="s">
        <v>52</v>
      </c>
      <c r="G6" s="153">
        <v>2.5099999999999998</v>
      </c>
      <c r="H6" s="154">
        <v>14720</v>
      </c>
      <c r="I6" s="155" t="s">
        <v>50</v>
      </c>
      <c r="J6" s="153">
        <v>1.17</v>
      </c>
      <c r="K6" s="154">
        <v>3680</v>
      </c>
      <c r="L6" s="155" t="s">
        <v>51</v>
      </c>
      <c r="M6" s="153">
        <v>0.9</v>
      </c>
      <c r="N6" s="156">
        <v>1155.75</v>
      </c>
      <c r="O6" s="141"/>
      <c r="P6" s="160"/>
      <c r="Q6" s="161"/>
      <c r="R6" s="141" t="s">
        <v>17</v>
      </c>
      <c r="S6" s="155">
        <v>0.3</v>
      </c>
      <c r="T6" s="193">
        <v>227.32</v>
      </c>
      <c r="U6" s="172">
        <f>Tabulka1[[#This Row],[Tuny]]+Tabulka1[[#This Row],[Tuny2]]+Tabulka1[[#This Row],[Tuny3]]+Tabulka1[[#This Row],[Tuny4]]+Tabulka1[[#This Row],[Tuny5]]+Tabulka1[[#This Row],[Tuny6]]</f>
        <v>17.100000000000001</v>
      </c>
      <c r="V6" s="177">
        <f>Tabulka1[[#This Row],[Kč]]+Tabulka1[[#This Row],[Kč2]]+Tabulka1[[#This Row],[Kč3]]+Tabulka1[[#This Row],[Kč4]]+Tabulka1[[#This Row],[Kč5]]+Tabulka1[[#This Row],[Kč6]]</f>
        <v>56838.3</v>
      </c>
      <c r="W6" s="135"/>
      <c r="X6" s="135"/>
    </row>
    <row r="7" spans="1:24" x14ac:dyDescent="0.25">
      <c r="A7" s="136" t="s">
        <v>67</v>
      </c>
      <c r="B7" s="136" t="s">
        <v>90</v>
      </c>
      <c r="C7" s="144"/>
      <c r="D7" s="132"/>
      <c r="E7" s="145"/>
      <c r="F7" s="144"/>
      <c r="G7" s="131"/>
      <c r="H7" s="157"/>
      <c r="I7" s="132"/>
      <c r="J7" s="131"/>
      <c r="K7" s="157"/>
      <c r="L7" s="132"/>
      <c r="M7" s="131"/>
      <c r="N7" s="158"/>
      <c r="O7" s="144" t="s">
        <v>10</v>
      </c>
      <c r="P7" s="133">
        <v>0.76</v>
      </c>
      <c r="Q7" s="162">
        <v>4561</v>
      </c>
      <c r="R7" s="144"/>
      <c r="S7" s="132"/>
      <c r="T7" s="194"/>
      <c r="U7" s="173">
        <f>Tabulka1[[#This Row],[Tuny]]+Tabulka1[[#This Row],[Tuny2]]+Tabulka1[[#This Row],[Tuny3]]+Tabulka1[[#This Row],[Tuny4]]+Tabulka1[[#This Row],[Tuny5]]+Tabulka1[[#This Row],[Tuny6]]</f>
        <v>0.76</v>
      </c>
      <c r="V7" s="178">
        <f>Tabulka1[[#This Row],[Kč]]+Tabulka1[[#This Row],[Kč2]]+Tabulka1[[#This Row],[Kč3]]+Tabulka1[[#This Row],[Kč4]]+Tabulka1[[#This Row],[Kč5]]+Tabulka1[[#This Row],[Kč6]]</f>
        <v>4561</v>
      </c>
      <c r="W7" s="136"/>
      <c r="X7" s="136"/>
    </row>
    <row r="8" spans="1:24" x14ac:dyDescent="0.25">
      <c r="A8" s="140"/>
      <c r="B8" s="140"/>
      <c r="C8" s="151"/>
      <c r="D8" s="152"/>
      <c r="E8" s="166"/>
      <c r="F8" s="151"/>
      <c r="G8" s="167"/>
      <c r="H8" s="168"/>
      <c r="I8" s="152"/>
      <c r="J8" s="167"/>
      <c r="K8" s="168"/>
      <c r="L8" s="152"/>
      <c r="M8" s="167"/>
      <c r="N8" s="169"/>
      <c r="O8" s="151"/>
      <c r="P8" s="170"/>
      <c r="Q8" s="171"/>
      <c r="R8" s="151"/>
      <c r="S8" s="152"/>
      <c r="T8" s="164"/>
      <c r="U8" s="174">
        <f>Tabulka1[[#This Row],[Tuny]]+Tabulka1[[#This Row],[Tuny2]]+Tabulka1[[#This Row],[Tuny3]]+Tabulka1[[#This Row],[Tuny4]]+Tabulka1[[#This Row],[Tuny5]]+Tabulka1[[#This Row],[Tuny6]]</f>
        <v>0</v>
      </c>
      <c r="V8" s="179">
        <f>Tabulka1[[#This Row],[Kč]]+Tabulka1[[#This Row],[Kč2]]+Tabulka1[[#This Row],[Kč3]]+Tabulka1[[#This Row],[Kč4]]+Tabulka1[[#This Row],[Kč5]]+Tabulka1[[#This Row],[Kč6]]</f>
        <v>0</v>
      </c>
      <c r="W8" s="140"/>
      <c r="X8" s="140"/>
    </row>
    <row r="9" spans="1:24" x14ac:dyDescent="0.25">
      <c r="A9" s="135" t="s">
        <v>68</v>
      </c>
      <c r="B9" s="135" t="s">
        <v>88</v>
      </c>
      <c r="C9" s="141"/>
      <c r="D9" s="142">
        <v>11.96</v>
      </c>
      <c r="E9" s="156">
        <v>36662.11</v>
      </c>
      <c r="F9" s="141" t="s">
        <v>52</v>
      </c>
      <c r="G9" s="153">
        <v>1.94</v>
      </c>
      <c r="H9" s="154">
        <v>14720</v>
      </c>
      <c r="I9" s="155" t="s">
        <v>52</v>
      </c>
      <c r="J9" s="153">
        <v>0.64</v>
      </c>
      <c r="K9" s="154">
        <v>3680</v>
      </c>
      <c r="L9" s="155" t="s">
        <v>51</v>
      </c>
      <c r="M9" s="153">
        <v>0.97</v>
      </c>
      <c r="N9" s="156">
        <v>2311.5</v>
      </c>
      <c r="O9" s="141"/>
      <c r="P9" s="160"/>
      <c r="Q9" s="161"/>
      <c r="R9" s="141" t="s">
        <v>17</v>
      </c>
      <c r="S9" s="155">
        <v>0.3</v>
      </c>
      <c r="T9" s="193">
        <v>227.32</v>
      </c>
      <c r="U9" s="172">
        <f>Tabulka1[[#This Row],[Tuny]]+Tabulka1[[#This Row],[Tuny2]]+Tabulka1[[#This Row],[Tuny3]]+Tabulka1[[#This Row],[Tuny4]]+Tabulka1[[#This Row],[Tuny5]]+Tabulka1[[#This Row],[Tuny6]]</f>
        <v>15.810000000000002</v>
      </c>
      <c r="V9" s="177">
        <f>Tabulka1[[#This Row],[Kč]]+Tabulka1[[#This Row],[Kč2]]+Tabulka1[[#This Row],[Kč3]]+Tabulka1[[#This Row],[Kč4]]+Tabulka1[[#This Row],[Kč5]]+Tabulka1[[#This Row],[Kč6]]</f>
        <v>57600.93</v>
      </c>
      <c r="W9" s="135"/>
      <c r="X9" s="135"/>
    </row>
    <row r="10" spans="1:24" x14ac:dyDescent="0.25">
      <c r="A10" s="136" t="s">
        <v>68</v>
      </c>
      <c r="B10" s="136" t="s">
        <v>90</v>
      </c>
      <c r="C10" s="144"/>
      <c r="D10" s="132"/>
      <c r="E10" s="145"/>
      <c r="F10" s="144"/>
      <c r="G10" s="131"/>
      <c r="H10" s="157"/>
      <c r="I10" s="132"/>
      <c r="J10" s="131"/>
      <c r="K10" s="157"/>
      <c r="L10" s="132"/>
      <c r="M10" s="131"/>
      <c r="N10" s="158"/>
      <c r="O10" s="144" t="s">
        <v>10</v>
      </c>
      <c r="P10" s="133">
        <v>0.65</v>
      </c>
      <c r="Q10" s="162">
        <v>3901</v>
      </c>
      <c r="R10" s="144"/>
      <c r="S10" s="132"/>
      <c r="T10" s="194"/>
      <c r="U10" s="173">
        <f>Tabulka1[[#This Row],[Tuny]]+Tabulka1[[#This Row],[Tuny2]]+Tabulka1[[#This Row],[Tuny3]]+Tabulka1[[#This Row],[Tuny4]]+Tabulka1[[#This Row],[Tuny5]]+Tabulka1[[#This Row],[Tuny6]]</f>
        <v>0.65</v>
      </c>
      <c r="V10" s="178">
        <f>Tabulka1[[#This Row],[Kč]]+Tabulka1[[#This Row],[Kč2]]+Tabulka1[[#This Row],[Kč3]]+Tabulka1[[#This Row],[Kč4]]+Tabulka1[[#This Row],[Kč5]]+Tabulka1[[#This Row],[Kč6]]</f>
        <v>3901</v>
      </c>
      <c r="W10" s="136"/>
      <c r="X10" s="136"/>
    </row>
    <row r="11" spans="1:24" x14ac:dyDescent="0.25">
      <c r="A11" s="140"/>
      <c r="B11" s="140"/>
      <c r="C11" s="151"/>
      <c r="D11" s="152"/>
      <c r="E11" s="166"/>
      <c r="F11" s="151"/>
      <c r="G11" s="167"/>
      <c r="H11" s="168"/>
      <c r="I11" s="152"/>
      <c r="J11" s="167"/>
      <c r="K11" s="168"/>
      <c r="L11" s="152"/>
      <c r="M11" s="167"/>
      <c r="N11" s="169"/>
      <c r="O11" s="151"/>
      <c r="P11" s="170"/>
      <c r="Q11" s="171"/>
      <c r="R11" s="151"/>
      <c r="S11" s="152"/>
      <c r="T11" s="164"/>
      <c r="U11" s="174">
        <f>Tabulka1[[#This Row],[Tuny]]+Tabulka1[[#This Row],[Tuny2]]+Tabulka1[[#This Row],[Tuny3]]+Tabulka1[[#This Row],[Tuny4]]+Tabulka1[[#This Row],[Tuny5]]+Tabulka1[[#This Row],[Tuny6]]</f>
        <v>0</v>
      </c>
      <c r="V11" s="179">
        <f>Tabulka1[[#This Row],[Kč]]+Tabulka1[[#This Row],[Kč2]]+Tabulka1[[#This Row],[Kč3]]+Tabulka1[[#This Row],[Kč4]]+Tabulka1[[#This Row],[Kč5]]+Tabulka1[[#This Row],[Kč6]]</f>
        <v>0</v>
      </c>
      <c r="W11" s="140"/>
      <c r="X11" s="140"/>
    </row>
    <row r="12" spans="1:24" x14ac:dyDescent="0.25">
      <c r="A12" s="135" t="s">
        <v>69</v>
      </c>
      <c r="B12" s="135" t="s">
        <v>88</v>
      </c>
      <c r="C12" s="141"/>
      <c r="D12" s="142">
        <v>11.2</v>
      </c>
      <c r="E12" s="156">
        <v>35512.99</v>
      </c>
      <c r="F12" s="141" t="s">
        <v>52</v>
      </c>
      <c r="G12" s="153">
        <v>1.62</v>
      </c>
      <c r="H12" s="154">
        <v>14720</v>
      </c>
      <c r="I12" s="155" t="s">
        <v>50</v>
      </c>
      <c r="J12" s="153">
        <v>0.81</v>
      </c>
      <c r="K12" s="154">
        <v>3680</v>
      </c>
      <c r="L12" s="155" t="s">
        <v>51</v>
      </c>
      <c r="M12" s="153">
        <v>1.19</v>
      </c>
      <c r="N12" s="156">
        <v>1155.75</v>
      </c>
      <c r="O12" s="141"/>
      <c r="P12" s="160"/>
      <c r="Q12" s="161"/>
      <c r="R12" s="141" t="s">
        <v>17</v>
      </c>
      <c r="S12" s="155">
        <v>0.15</v>
      </c>
      <c r="T12" s="193">
        <v>227.32</v>
      </c>
      <c r="U12" s="172">
        <f>Tabulka1[[#This Row],[Tuny]]+Tabulka1[[#This Row],[Tuny2]]+Tabulka1[[#This Row],[Tuny3]]+Tabulka1[[#This Row],[Tuny4]]+Tabulka1[[#This Row],[Tuny5]]+Tabulka1[[#This Row],[Tuny6]]</f>
        <v>14.97</v>
      </c>
      <c r="V12" s="177">
        <f>Tabulka1[[#This Row],[Kč]]+Tabulka1[[#This Row],[Kč2]]+Tabulka1[[#This Row],[Kč3]]+Tabulka1[[#This Row],[Kč4]]+Tabulka1[[#This Row],[Kč5]]+Tabulka1[[#This Row],[Kč6]]</f>
        <v>55296.06</v>
      </c>
      <c r="W12" s="135"/>
      <c r="X12" s="135"/>
    </row>
    <row r="13" spans="1:24" x14ac:dyDescent="0.25">
      <c r="A13" s="136" t="s">
        <v>69</v>
      </c>
      <c r="B13" s="136" t="s">
        <v>90</v>
      </c>
      <c r="C13" s="144"/>
      <c r="D13" s="132"/>
      <c r="E13" s="145"/>
      <c r="F13" s="144"/>
      <c r="G13" s="131"/>
      <c r="H13" s="157"/>
      <c r="I13" s="132"/>
      <c r="J13" s="131"/>
      <c r="K13" s="157"/>
      <c r="L13" s="132"/>
      <c r="M13" s="131"/>
      <c r="N13" s="158"/>
      <c r="O13" s="144" t="s">
        <v>10</v>
      </c>
      <c r="P13" s="133">
        <v>0.32</v>
      </c>
      <c r="Q13" s="162">
        <v>1921</v>
      </c>
      <c r="R13" s="144"/>
      <c r="S13" s="132"/>
      <c r="T13" s="194"/>
      <c r="U13" s="173">
        <f>Tabulka1[[#This Row],[Tuny]]+Tabulka1[[#This Row],[Tuny2]]+Tabulka1[[#This Row],[Tuny3]]+Tabulka1[[#This Row],[Tuny4]]+Tabulka1[[#This Row],[Tuny5]]+Tabulka1[[#This Row],[Tuny6]]</f>
        <v>0.32</v>
      </c>
      <c r="V13" s="178">
        <f>Tabulka1[[#This Row],[Kč]]+Tabulka1[[#This Row],[Kč2]]+Tabulka1[[#This Row],[Kč3]]+Tabulka1[[#This Row],[Kč4]]+Tabulka1[[#This Row],[Kč5]]+Tabulka1[[#This Row],[Kč6]]</f>
        <v>1921</v>
      </c>
      <c r="W13" s="136"/>
      <c r="X13" s="136"/>
    </row>
    <row r="14" spans="1:24" x14ac:dyDescent="0.25">
      <c r="A14" s="140"/>
      <c r="B14" s="140"/>
      <c r="C14" s="151"/>
      <c r="D14" s="152"/>
      <c r="E14" s="166"/>
      <c r="F14" s="151"/>
      <c r="G14" s="167"/>
      <c r="H14" s="168"/>
      <c r="I14" s="152"/>
      <c r="J14" s="167"/>
      <c r="K14" s="168"/>
      <c r="L14" s="152"/>
      <c r="M14" s="167"/>
      <c r="N14" s="169"/>
      <c r="O14" s="151"/>
      <c r="P14" s="170"/>
      <c r="Q14" s="171"/>
      <c r="R14" s="151"/>
      <c r="S14" s="152"/>
      <c r="T14" s="164"/>
      <c r="U14" s="174">
        <f>Tabulka1[[#This Row],[Tuny]]+Tabulka1[[#This Row],[Tuny2]]+Tabulka1[[#This Row],[Tuny3]]+Tabulka1[[#This Row],[Tuny4]]+Tabulka1[[#This Row],[Tuny5]]+Tabulka1[[#This Row],[Tuny6]]</f>
        <v>0</v>
      </c>
      <c r="V14" s="179">
        <f>Tabulka1[[#This Row],[Kč]]+Tabulka1[[#This Row],[Kč2]]+Tabulka1[[#This Row],[Kč3]]+Tabulka1[[#This Row],[Kč4]]+Tabulka1[[#This Row],[Kč5]]+Tabulka1[[#This Row],[Kč6]]</f>
        <v>0</v>
      </c>
      <c r="W14" s="140"/>
      <c r="X14" s="140"/>
    </row>
    <row r="15" spans="1:24" x14ac:dyDescent="0.25">
      <c r="A15" s="135" t="s">
        <v>70</v>
      </c>
      <c r="B15" s="135" t="s">
        <v>88</v>
      </c>
      <c r="C15" s="141"/>
      <c r="D15" s="142">
        <v>9.7899999999999991</v>
      </c>
      <c r="E15" s="156">
        <v>33381.07</v>
      </c>
      <c r="F15" s="141" t="s">
        <v>52</v>
      </c>
      <c r="G15" s="153">
        <v>2.9</v>
      </c>
      <c r="H15" s="154">
        <v>14720</v>
      </c>
      <c r="I15" s="155" t="s">
        <v>50</v>
      </c>
      <c r="J15" s="153">
        <v>2.3199999999999998</v>
      </c>
      <c r="K15" s="154">
        <v>3680</v>
      </c>
      <c r="L15" s="155" t="s">
        <v>51</v>
      </c>
      <c r="M15" s="153">
        <v>1.74</v>
      </c>
      <c r="N15" s="156">
        <v>1155.75</v>
      </c>
      <c r="O15" s="141"/>
      <c r="P15" s="160"/>
      <c r="Q15" s="161"/>
      <c r="R15" s="141" t="s">
        <v>17</v>
      </c>
      <c r="S15" s="155">
        <v>0.3</v>
      </c>
      <c r="T15" s="193">
        <v>227.32</v>
      </c>
      <c r="U15" s="172">
        <f>Tabulka1[[#This Row],[Tuny]]+Tabulka1[[#This Row],[Tuny2]]+Tabulka1[[#This Row],[Tuny3]]+Tabulka1[[#This Row],[Tuny4]]+Tabulka1[[#This Row],[Tuny5]]+Tabulka1[[#This Row],[Tuny6]]</f>
        <v>17.05</v>
      </c>
      <c r="V15" s="177">
        <f>Tabulka1[[#This Row],[Kč]]+Tabulka1[[#This Row],[Kč2]]+Tabulka1[[#This Row],[Kč3]]+Tabulka1[[#This Row],[Kč4]]+Tabulka1[[#This Row],[Kč5]]+Tabulka1[[#This Row],[Kč6]]</f>
        <v>53164.14</v>
      </c>
      <c r="W15" s="135"/>
      <c r="X15" s="135"/>
    </row>
    <row r="16" spans="1:24" x14ac:dyDescent="0.25">
      <c r="A16" s="136" t="s">
        <v>70</v>
      </c>
      <c r="B16" s="136" t="s">
        <v>90</v>
      </c>
      <c r="C16" s="144"/>
      <c r="D16" s="132"/>
      <c r="E16" s="145"/>
      <c r="F16" s="144"/>
      <c r="G16" s="131"/>
      <c r="H16" s="157"/>
      <c r="I16" s="132"/>
      <c r="J16" s="131"/>
      <c r="K16" s="157"/>
      <c r="L16" s="132"/>
      <c r="M16" s="131"/>
      <c r="N16" s="158"/>
      <c r="O16" s="144" t="s">
        <v>10</v>
      </c>
      <c r="P16" s="133">
        <v>0.67</v>
      </c>
      <c r="Q16" s="162">
        <v>4021</v>
      </c>
      <c r="R16" s="144"/>
      <c r="S16" s="132"/>
      <c r="T16" s="194"/>
      <c r="U16" s="173">
        <f>Tabulka1[[#This Row],[Tuny]]+Tabulka1[[#This Row],[Tuny2]]+Tabulka1[[#This Row],[Tuny3]]+Tabulka1[[#This Row],[Tuny4]]+Tabulka1[[#This Row],[Tuny5]]+Tabulka1[[#This Row],[Tuny6]]</f>
        <v>0.67</v>
      </c>
      <c r="V16" s="178">
        <f>Tabulka1[[#This Row],[Kč]]+Tabulka1[[#This Row],[Kč2]]+Tabulka1[[#This Row],[Kč3]]+Tabulka1[[#This Row],[Kč4]]+Tabulka1[[#This Row],[Kč5]]+Tabulka1[[#This Row],[Kč6]]</f>
        <v>4021</v>
      </c>
      <c r="W16" s="136"/>
      <c r="X16" s="136"/>
    </row>
    <row r="17" spans="1:24" x14ac:dyDescent="0.25">
      <c r="A17" s="140"/>
      <c r="B17" s="140" t="s">
        <v>91</v>
      </c>
      <c r="C17" s="151"/>
      <c r="D17" s="152"/>
      <c r="E17" s="166"/>
      <c r="F17" s="151"/>
      <c r="G17" s="167"/>
      <c r="H17" s="168"/>
      <c r="I17" s="152"/>
      <c r="J17" s="167"/>
      <c r="K17" s="168"/>
      <c r="L17" s="152"/>
      <c r="M17" s="167"/>
      <c r="N17" s="169"/>
      <c r="O17" s="151"/>
      <c r="P17" s="170"/>
      <c r="Q17" s="171"/>
      <c r="R17" s="151" t="s">
        <v>11</v>
      </c>
      <c r="S17" s="152">
        <v>26.51</v>
      </c>
      <c r="T17" s="164">
        <v>3092</v>
      </c>
      <c r="U17" s="174">
        <f>Tabulka1[[#This Row],[Tuny]]+Tabulka1[[#This Row],[Tuny2]]+Tabulka1[[#This Row],[Tuny3]]+Tabulka1[[#This Row],[Tuny4]]+Tabulka1[[#This Row],[Tuny5]]+Tabulka1[[#This Row],[Tuny6]]</f>
        <v>26.51</v>
      </c>
      <c r="V17" s="179">
        <f>Tabulka1[[#This Row],[Kč]]+Tabulka1[[#This Row],[Kč2]]+Tabulka1[[#This Row],[Kč3]]+Tabulka1[[#This Row],[Kč4]]+Tabulka1[[#This Row],[Kč5]]+Tabulka1[[#This Row],[Kč6]]</f>
        <v>3092</v>
      </c>
      <c r="W17" s="140"/>
      <c r="X17" s="140"/>
    </row>
    <row r="18" spans="1:24" x14ac:dyDescent="0.25">
      <c r="A18" s="135" t="s">
        <v>71</v>
      </c>
      <c r="B18" s="135" t="s">
        <v>88</v>
      </c>
      <c r="C18" s="141"/>
      <c r="D18" s="142">
        <v>13.12</v>
      </c>
      <c r="E18" s="156">
        <v>45854.23</v>
      </c>
      <c r="F18" s="141" t="s">
        <v>52</v>
      </c>
      <c r="G18" s="153">
        <v>4.5999999999999996</v>
      </c>
      <c r="H18" s="154">
        <v>22080</v>
      </c>
      <c r="I18" s="155" t="s">
        <v>50</v>
      </c>
      <c r="J18" s="153">
        <v>1.48</v>
      </c>
      <c r="K18" s="154">
        <v>3680</v>
      </c>
      <c r="L18" s="155" t="s">
        <v>51</v>
      </c>
      <c r="M18" s="153">
        <v>1.38</v>
      </c>
      <c r="N18" s="156">
        <v>1155.75</v>
      </c>
      <c r="O18" s="141"/>
      <c r="P18" s="160"/>
      <c r="Q18" s="161"/>
      <c r="R18" s="141" t="s">
        <v>17</v>
      </c>
      <c r="S18" s="155">
        <v>0.28000000000000003</v>
      </c>
      <c r="T18" s="193">
        <v>227.32</v>
      </c>
      <c r="U18" s="172">
        <f>Tabulka1[[#This Row],[Tuny]]+Tabulka1[[#This Row],[Tuny2]]+Tabulka1[[#This Row],[Tuny3]]+Tabulka1[[#This Row],[Tuny4]]+Tabulka1[[#This Row],[Tuny5]]+Tabulka1[[#This Row],[Tuny6]]</f>
        <v>20.86</v>
      </c>
      <c r="V18" s="177">
        <f>Tabulka1[[#This Row],[Kč]]+Tabulka1[[#This Row],[Kč2]]+Tabulka1[[#This Row],[Kč3]]+Tabulka1[[#This Row],[Kč4]]+Tabulka1[[#This Row],[Kč5]]+Tabulka1[[#This Row],[Kč6]]</f>
        <v>72997.300000000017</v>
      </c>
      <c r="W18" s="135"/>
      <c r="X18" s="135"/>
    </row>
    <row r="19" spans="1:24" x14ac:dyDescent="0.25">
      <c r="A19" s="136" t="s">
        <v>71</v>
      </c>
      <c r="B19" s="136" t="s">
        <v>90</v>
      </c>
      <c r="C19" s="144"/>
      <c r="D19" s="132"/>
      <c r="E19" s="145"/>
      <c r="F19" s="144"/>
      <c r="G19" s="131"/>
      <c r="H19" s="157"/>
      <c r="I19" s="132"/>
      <c r="J19" s="131"/>
      <c r="K19" s="157"/>
      <c r="L19" s="132"/>
      <c r="M19" s="131"/>
      <c r="N19" s="158"/>
      <c r="O19" s="144" t="s">
        <v>10</v>
      </c>
      <c r="P19" s="133">
        <v>0.53</v>
      </c>
      <c r="Q19" s="162">
        <v>3181</v>
      </c>
      <c r="R19" s="144"/>
      <c r="S19" s="132"/>
      <c r="T19" s="194"/>
      <c r="U19" s="173">
        <f>Tabulka1[[#This Row],[Tuny]]+Tabulka1[[#This Row],[Tuny2]]+Tabulka1[[#This Row],[Tuny3]]+Tabulka1[[#This Row],[Tuny4]]+Tabulka1[[#This Row],[Tuny5]]+Tabulka1[[#This Row],[Tuny6]]</f>
        <v>0.53</v>
      </c>
      <c r="V19" s="178">
        <f>Tabulka1[[#This Row],[Kč]]+Tabulka1[[#This Row],[Kč2]]+Tabulka1[[#This Row],[Kč3]]+Tabulka1[[#This Row],[Kč4]]+Tabulka1[[#This Row],[Kč5]]+Tabulka1[[#This Row],[Kč6]]</f>
        <v>3181</v>
      </c>
      <c r="W19" s="136"/>
      <c r="X19" s="136"/>
    </row>
    <row r="20" spans="1:24" x14ac:dyDescent="0.25">
      <c r="A20" s="140"/>
      <c r="B20" s="140"/>
      <c r="C20" s="151"/>
      <c r="D20" s="152"/>
      <c r="E20" s="166"/>
      <c r="F20" s="151"/>
      <c r="G20" s="167"/>
      <c r="H20" s="168"/>
      <c r="I20" s="152"/>
      <c r="J20" s="167"/>
      <c r="K20" s="168"/>
      <c r="L20" s="152"/>
      <c r="M20" s="167"/>
      <c r="N20" s="169"/>
      <c r="O20" s="151"/>
      <c r="P20" s="170"/>
      <c r="Q20" s="171"/>
      <c r="R20" s="151"/>
      <c r="S20" s="152"/>
      <c r="T20" s="164"/>
      <c r="U20" s="174">
        <f>Tabulka1[[#This Row],[Tuny]]+Tabulka1[[#This Row],[Tuny2]]+Tabulka1[[#This Row],[Tuny3]]+Tabulka1[[#This Row],[Tuny4]]+Tabulka1[[#This Row],[Tuny5]]+Tabulka1[[#This Row],[Tuny6]]</f>
        <v>0</v>
      </c>
      <c r="V20" s="179">
        <f>Tabulka1[[#This Row],[Kč]]+Tabulka1[[#This Row],[Kč2]]+Tabulka1[[#This Row],[Kč3]]+Tabulka1[[#This Row],[Kč4]]+Tabulka1[[#This Row],[Kč5]]+Tabulka1[[#This Row],[Kč6]]</f>
        <v>0</v>
      </c>
      <c r="W20" s="140"/>
      <c r="X20" s="140"/>
    </row>
    <row r="21" spans="1:24" x14ac:dyDescent="0.25">
      <c r="A21" s="135" t="s">
        <v>72</v>
      </c>
      <c r="B21" s="135" t="s">
        <v>88</v>
      </c>
      <c r="C21" s="141"/>
      <c r="D21" s="142">
        <v>8.9</v>
      </c>
      <c r="E21" s="156">
        <v>32035.39</v>
      </c>
      <c r="F21" s="141" t="s">
        <v>52</v>
      </c>
      <c r="G21" s="153">
        <v>3.7</v>
      </c>
      <c r="H21" s="154">
        <v>22080</v>
      </c>
      <c r="I21" s="155" t="s">
        <v>50</v>
      </c>
      <c r="J21" s="153">
        <v>1.08</v>
      </c>
      <c r="K21" s="154">
        <v>3680</v>
      </c>
      <c r="L21" s="155" t="s">
        <v>51</v>
      </c>
      <c r="M21" s="153">
        <v>0.53</v>
      </c>
      <c r="N21" s="156">
        <v>1155.75</v>
      </c>
      <c r="O21" s="141"/>
      <c r="P21" s="160"/>
      <c r="Q21" s="161"/>
      <c r="R21" s="141" t="s">
        <v>17</v>
      </c>
      <c r="S21" s="155">
        <v>0.3</v>
      </c>
      <c r="T21" s="193">
        <v>227.32</v>
      </c>
      <c r="U21" s="172">
        <f>Tabulka1[[#This Row],[Tuny]]+Tabulka1[[#This Row],[Tuny2]]+Tabulka1[[#This Row],[Tuny3]]+Tabulka1[[#This Row],[Tuny4]]+Tabulka1[[#This Row],[Tuny5]]+Tabulka1[[#This Row],[Tuny6]]</f>
        <v>14.510000000000002</v>
      </c>
      <c r="V21" s="177">
        <f>Tabulka1[[#This Row],[Kč]]+Tabulka1[[#This Row],[Kč2]]+Tabulka1[[#This Row],[Kč3]]+Tabulka1[[#This Row],[Kč4]]+Tabulka1[[#This Row],[Kč5]]+Tabulka1[[#This Row],[Kč6]]</f>
        <v>59178.46</v>
      </c>
      <c r="W21" s="135"/>
      <c r="X21" s="135"/>
    </row>
    <row r="22" spans="1:24" x14ac:dyDescent="0.25">
      <c r="A22" s="136" t="s">
        <v>72</v>
      </c>
      <c r="B22" s="136" t="s">
        <v>90</v>
      </c>
      <c r="C22" s="144"/>
      <c r="D22" s="132"/>
      <c r="E22" s="145"/>
      <c r="F22" s="144"/>
      <c r="G22" s="131"/>
      <c r="H22" s="157"/>
      <c r="I22" s="132"/>
      <c r="J22" s="131"/>
      <c r="K22" s="157"/>
      <c r="L22" s="132"/>
      <c r="M22" s="131"/>
      <c r="N22" s="158"/>
      <c r="O22" s="144" t="s">
        <v>10</v>
      </c>
      <c r="P22" s="133">
        <v>0.87</v>
      </c>
      <c r="Q22" s="162">
        <v>5221</v>
      </c>
      <c r="R22" s="144"/>
      <c r="S22" s="132"/>
      <c r="T22" s="194"/>
      <c r="U22" s="173">
        <f>Tabulka1[[#This Row],[Tuny]]+Tabulka1[[#This Row],[Tuny2]]+Tabulka1[[#This Row],[Tuny3]]+Tabulka1[[#This Row],[Tuny4]]+Tabulka1[[#This Row],[Tuny5]]+Tabulka1[[#This Row],[Tuny6]]</f>
        <v>0.87</v>
      </c>
      <c r="V22" s="178">
        <f>Tabulka1[[#This Row],[Kč]]+Tabulka1[[#This Row],[Kč2]]+Tabulka1[[#This Row],[Kč3]]+Tabulka1[[#This Row],[Kč4]]+Tabulka1[[#This Row],[Kč5]]+Tabulka1[[#This Row],[Kč6]]</f>
        <v>5221</v>
      </c>
      <c r="W22" s="136"/>
      <c r="X22" s="136"/>
    </row>
    <row r="23" spans="1:24" x14ac:dyDescent="0.25">
      <c r="A23" s="182"/>
      <c r="B23" s="182"/>
      <c r="C23" s="186"/>
      <c r="D23" s="185"/>
      <c r="E23" s="192"/>
      <c r="F23" s="186"/>
      <c r="G23" s="190"/>
      <c r="H23" s="191"/>
      <c r="I23" s="185"/>
      <c r="J23" s="190"/>
      <c r="K23" s="191"/>
      <c r="L23" s="185"/>
      <c r="M23" s="190"/>
      <c r="N23" s="189"/>
      <c r="O23" s="186"/>
      <c r="P23" s="188"/>
      <c r="Q23" s="187"/>
      <c r="R23" s="186"/>
      <c r="S23" s="185"/>
      <c r="T23" s="195"/>
      <c r="U23" s="184">
        <f>Tabulka1[[#This Row],[Tuny]]+Tabulka1[[#This Row],[Tuny2]]+Tabulka1[[#This Row],[Tuny3]]+Tabulka1[[#This Row],[Tuny4]]+Tabulka1[[#This Row],[Tuny5]]+Tabulka1[[#This Row],[Tuny6]]</f>
        <v>0</v>
      </c>
      <c r="V23" s="183">
        <f>Tabulka1[[#This Row],[Kč]]+Tabulka1[[#This Row],[Kč2]]+Tabulka1[[#This Row],[Kč3]]+Tabulka1[[#This Row],[Kč4]]+Tabulka1[[#This Row],[Kč5]]+Tabulka1[[#This Row],[Kč6]]</f>
        <v>0</v>
      </c>
      <c r="W23" s="182"/>
      <c r="X23" s="182"/>
    </row>
    <row r="24" spans="1:24" x14ac:dyDescent="0.25">
      <c r="A24" s="138" t="s">
        <v>73</v>
      </c>
      <c r="B24" s="138" t="s">
        <v>89</v>
      </c>
      <c r="C24" s="147"/>
      <c r="D24" s="127">
        <v>5.96</v>
      </c>
      <c r="E24" s="148">
        <v>18252.240000000002</v>
      </c>
      <c r="F24" s="147" t="s">
        <v>52</v>
      </c>
      <c r="G24" s="130">
        <v>0.82</v>
      </c>
      <c r="H24" s="128">
        <v>6388.25</v>
      </c>
      <c r="I24" s="131" t="s">
        <v>50</v>
      </c>
      <c r="J24" s="130">
        <v>0.76</v>
      </c>
      <c r="K24" s="128">
        <v>3275.2</v>
      </c>
      <c r="L24" s="131" t="s">
        <v>51</v>
      </c>
      <c r="M24" s="131">
        <v>1</v>
      </c>
      <c r="N24" s="148">
        <v>1897.5</v>
      </c>
      <c r="O24" s="147"/>
      <c r="P24" s="134"/>
      <c r="Q24" s="163"/>
      <c r="R24" s="147"/>
      <c r="S24" s="131"/>
      <c r="T24" s="196"/>
      <c r="U24" s="175">
        <f>Tabulka1[[#This Row],[Tuny]]+Tabulka1[[#This Row],[Tuny2]]+Tabulka1[[#This Row],[Tuny3]]+Tabulka1[[#This Row],[Tuny4]]+Tabulka1[[#This Row],[Tuny5]]+Tabulka1[[#This Row],[Tuny6]]</f>
        <v>8.5399999999999991</v>
      </c>
      <c r="V24" s="180">
        <f>Tabulka1[[#This Row],[Kč]]+Tabulka1[[#This Row],[Kč2]]+Tabulka1[[#This Row],[Kč3]]+Tabulka1[[#This Row],[Kč4]]+Tabulka1[[#This Row],[Kč5]]+Tabulka1[[#This Row],[Kč6]]</f>
        <v>29813.190000000002</v>
      </c>
      <c r="W24" s="138"/>
      <c r="X24" s="138"/>
    </row>
    <row r="25" spans="1:24" x14ac:dyDescent="0.25">
      <c r="A25" s="136" t="s">
        <v>73</v>
      </c>
      <c r="B25" s="136" t="s">
        <v>90</v>
      </c>
      <c r="C25" s="144"/>
      <c r="D25" s="132"/>
      <c r="E25" s="145"/>
      <c r="F25" s="144"/>
      <c r="G25" s="131"/>
      <c r="H25" s="157"/>
      <c r="I25" s="132" t="s">
        <v>50</v>
      </c>
      <c r="J25" s="131">
        <v>0.25</v>
      </c>
      <c r="K25" s="157">
        <v>499</v>
      </c>
      <c r="L25" s="132"/>
      <c r="M25" s="131"/>
      <c r="N25" s="158"/>
      <c r="O25" s="144" t="s">
        <v>10</v>
      </c>
      <c r="P25" s="133">
        <v>1.18</v>
      </c>
      <c r="Q25" s="162">
        <v>7082</v>
      </c>
      <c r="R25" s="144"/>
      <c r="S25" s="132"/>
      <c r="T25" s="194"/>
      <c r="U25" s="173">
        <f>Tabulka1[[#This Row],[Tuny]]+Tabulka1[[#This Row],[Tuny2]]+Tabulka1[[#This Row],[Tuny3]]+Tabulka1[[#This Row],[Tuny4]]+Tabulka1[[#This Row],[Tuny5]]+Tabulka1[[#This Row],[Tuny6]]</f>
        <v>1.43</v>
      </c>
      <c r="V25" s="178">
        <f>Tabulka1[[#This Row],[Kč]]+Tabulka1[[#This Row],[Kč2]]+Tabulka1[[#This Row],[Kč3]]+Tabulka1[[#This Row],[Kč4]]+Tabulka1[[#This Row],[Kč5]]+Tabulka1[[#This Row],[Kč6]]</f>
        <v>7581</v>
      </c>
      <c r="W25" s="136"/>
      <c r="X25" s="136"/>
    </row>
    <row r="26" spans="1:24" x14ac:dyDescent="0.25">
      <c r="A26" s="140"/>
      <c r="B26" s="140" t="s">
        <v>92</v>
      </c>
      <c r="C26" s="151"/>
      <c r="D26" s="152"/>
      <c r="E26" s="166"/>
      <c r="F26" s="151"/>
      <c r="G26" s="167"/>
      <c r="H26" s="168"/>
      <c r="I26" s="152"/>
      <c r="J26" s="167"/>
      <c r="K26" s="168"/>
      <c r="L26" s="152"/>
      <c r="M26" s="167"/>
      <c r="N26" s="169"/>
      <c r="O26" s="151"/>
      <c r="P26" s="170"/>
      <c r="Q26" s="171"/>
      <c r="R26" s="151" t="s">
        <v>80</v>
      </c>
      <c r="S26" s="152">
        <v>1.84</v>
      </c>
      <c r="T26" s="164">
        <v>2215.27</v>
      </c>
      <c r="U26" s="174">
        <f>Tabulka1[[#This Row],[Tuny]]+Tabulka1[[#This Row],[Tuny2]]+Tabulka1[[#This Row],[Tuny3]]+Tabulka1[[#This Row],[Tuny4]]+Tabulka1[[#This Row],[Tuny5]]+Tabulka1[[#This Row],[Tuny6]]</f>
        <v>1.84</v>
      </c>
      <c r="V26" s="179">
        <f>Tabulka1[[#This Row],[Kč]]+Tabulka1[[#This Row],[Kč2]]+Tabulka1[[#This Row],[Kč3]]+Tabulka1[[#This Row],[Kč4]]+Tabulka1[[#This Row],[Kč5]]+Tabulka1[[#This Row],[Kč6]]</f>
        <v>2215.27</v>
      </c>
      <c r="W26" s="140"/>
      <c r="X26" s="140"/>
    </row>
    <row r="27" spans="1:24" x14ac:dyDescent="0.25">
      <c r="A27" s="135" t="s">
        <v>74</v>
      </c>
      <c r="B27" s="135" t="s">
        <v>89</v>
      </c>
      <c r="C27" s="141"/>
      <c r="D27" s="142">
        <v>7.4</v>
      </c>
      <c r="E27" s="156">
        <v>22662.35</v>
      </c>
      <c r="F27" s="141" t="s">
        <v>52</v>
      </c>
      <c r="G27" s="153">
        <v>1.28</v>
      </c>
      <c r="H27" s="154">
        <v>9154</v>
      </c>
      <c r="I27" s="155" t="s">
        <v>50</v>
      </c>
      <c r="J27" s="153">
        <v>1.1599999999999999</v>
      </c>
      <c r="K27" s="154">
        <v>3680</v>
      </c>
      <c r="L27" s="155" t="s">
        <v>51</v>
      </c>
      <c r="M27" s="155">
        <v>1</v>
      </c>
      <c r="N27" s="156">
        <v>1897.5</v>
      </c>
      <c r="O27" s="141"/>
      <c r="P27" s="160"/>
      <c r="Q27" s="161"/>
      <c r="R27" s="141"/>
      <c r="S27" s="155"/>
      <c r="T27" s="193"/>
      <c r="U27" s="172">
        <f>Tabulka1[[#This Row],[Tuny]]+Tabulka1[[#This Row],[Tuny2]]+Tabulka1[[#This Row],[Tuny3]]+Tabulka1[[#This Row],[Tuny4]]+Tabulka1[[#This Row],[Tuny5]]+Tabulka1[[#This Row],[Tuny6]]</f>
        <v>10.84</v>
      </c>
      <c r="V27" s="177">
        <f>Tabulka1[[#This Row],[Kč]]+Tabulka1[[#This Row],[Kč2]]+Tabulka1[[#This Row],[Kč3]]+Tabulka1[[#This Row],[Kč4]]+Tabulka1[[#This Row],[Kč5]]+Tabulka1[[#This Row],[Kč6]]</f>
        <v>37393.85</v>
      </c>
      <c r="W27" s="135"/>
      <c r="X27" s="135"/>
    </row>
    <row r="28" spans="1:24" x14ac:dyDescent="0.25">
      <c r="A28" s="136" t="s">
        <v>74</v>
      </c>
      <c r="B28" s="136" t="s">
        <v>90</v>
      </c>
      <c r="C28" s="144"/>
      <c r="D28" s="132"/>
      <c r="E28" s="145"/>
      <c r="F28" s="144"/>
      <c r="G28" s="131"/>
      <c r="H28" s="157"/>
      <c r="I28" s="132"/>
      <c r="J28" s="131"/>
      <c r="K28" s="157"/>
      <c r="L28" s="132"/>
      <c r="M28" s="131"/>
      <c r="N28" s="158"/>
      <c r="O28" s="144" t="s">
        <v>10</v>
      </c>
      <c r="P28" s="133">
        <v>0.28000000000000003</v>
      </c>
      <c r="Q28" s="162">
        <v>1680</v>
      </c>
      <c r="R28" s="144"/>
      <c r="S28" s="132"/>
      <c r="T28" s="194"/>
      <c r="U28" s="173">
        <f>Tabulka1[[#This Row],[Tuny]]+Tabulka1[[#This Row],[Tuny2]]+Tabulka1[[#This Row],[Tuny3]]+Tabulka1[[#This Row],[Tuny4]]+Tabulka1[[#This Row],[Tuny5]]+Tabulka1[[#This Row],[Tuny6]]</f>
        <v>0.28000000000000003</v>
      </c>
      <c r="V28" s="178">
        <f>Tabulka1[[#This Row],[Kč]]+Tabulka1[[#This Row],[Kč2]]+Tabulka1[[#This Row],[Kč3]]+Tabulka1[[#This Row],[Kč4]]+Tabulka1[[#This Row],[Kč5]]+Tabulka1[[#This Row],[Kč6]]</f>
        <v>1680</v>
      </c>
      <c r="W28" s="136"/>
      <c r="X28" s="136"/>
    </row>
    <row r="29" spans="1:24" x14ac:dyDescent="0.25">
      <c r="A29" s="140"/>
      <c r="B29" s="140" t="s">
        <v>91</v>
      </c>
      <c r="C29" s="151"/>
      <c r="D29" s="152"/>
      <c r="E29" s="166"/>
      <c r="F29" s="151"/>
      <c r="G29" s="167"/>
      <c r="H29" s="168"/>
      <c r="I29" s="152"/>
      <c r="J29" s="167"/>
      <c r="K29" s="168"/>
      <c r="L29" s="152"/>
      <c r="M29" s="167"/>
      <c r="N29" s="169"/>
      <c r="O29" s="151"/>
      <c r="P29" s="170"/>
      <c r="Q29" s="171"/>
      <c r="R29" s="151" t="s">
        <v>11</v>
      </c>
      <c r="S29" s="152">
        <v>34.880000000000003</v>
      </c>
      <c r="T29" s="164">
        <v>6331</v>
      </c>
      <c r="U29" s="174">
        <f>Tabulka1[[#This Row],[Tuny]]+Tabulka1[[#This Row],[Tuny2]]+Tabulka1[[#This Row],[Tuny3]]+Tabulka1[[#This Row],[Tuny4]]+Tabulka1[[#This Row],[Tuny5]]+Tabulka1[[#This Row],[Tuny6]]</f>
        <v>34.880000000000003</v>
      </c>
      <c r="V29" s="179">
        <f>Tabulka1[[#This Row],[Kč]]+Tabulka1[[#This Row],[Kč2]]+Tabulka1[[#This Row],[Kč3]]+Tabulka1[[#This Row],[Kč4]]+Tabulka1[[#This Row],[Kč5]]+Tabulka1[[#This Row],[Kč6]]</f>
        <v>6331</v>
      </c>
      <c r="W29" s="140"/>
      <c r="X29" s="140"/>
    </row>
    <row r="30" spans="1:24" x14ac:dyDescent="0.25">
      <c r="A30" s="135" t="s">
        <v>75</v>
      </c>
      <c r="B30" s="135" t="s">
        <v>89</v>
      </c>
      <c r="C30" s="141"/>
      <c r="D30" s="142">
        <v>8.36</v>
      </c>
      <c r="E30" s="156">
        <v>23863.64</v>
      </c>
      <c r="F30" s="141" t="s">
        <v>52</v>
      </c>
      <c r="G30" s="153">
        <v>1.24</v>
      </c>
      <c r="H30" s="154">
        <v>8791.75</v>
      </c>
      <c r="I30" s="155" t="s">
        <v>50</v>
      </c>
      <c r="J30" s="153">
        <v>0.57999999999999996</v>
      </c>
      <c r="K30" s="154">
        <v>2796.8</v>
      </c>
      <c r="L30" s="155" t="s">
        <v>51</v>
      </c>
      <c r="M30" s="155">
        <v>1</v>
      </c>
      <c r="N30" s="156">
        <v>1897.5</v>
      </c>
      <c r="O30" s="141"/>
      <c r="P30" s="160"/>
      <c r="Q30" s="161"/>
      <c r="R30" s="141"/>
      <c r="S30" s="155"/>
      <c r="T30" s="193"/>
      <c r="U30" s="172">
        <f>Tabulka1[[#This Row],[Tuny]]+Tabulka1[[#This Row],[Tuny2]]+Tabulka1[[#This Row],[Tuny3]]+Tabulka1[[#This Row],[Tuny4]]+Tabulka1[[#This Row],[Tuny5]]+Tabulka1[[#This Row],[Tuny6]]</f>
        <v>11.18</v>
      </c>
      <c r="V30" s="177">
        <f>Tabulka1[[#This Row],[Kč]]+Tabulka1[[#This Row],[Kč2]]+Tabulka1[[#This Row],[Kč3]]+Tabulka1[[#This Row],[Kč4]]+Tabulka1[[#This Row],[Kč5]]+Tabulka1[[#This Row],[Kč6]]</f>
        <v>37349.69</v>
      </c>
      <c r="W30" s="135"/>
      <c r="X30" s="135"/>
    </row>
    <row r="31" spans="1:24" x14ac:dyDescent="0.25">
      <c r="A31" s="136" t="s">
        <v>75</v>
      </c>
      <c r="B31" s="136" t="s">
        <v>90</v>
      </c>
      <c r="C31" s="144"/>
      <c r="D31" s="132"/>
      <c r="E31" s="145"/>
      <c r="F31" s="144"/>
      <c r="G31" s="131"/>
      <c r="H31" s="157"/>
      <c r="I31" s="132"/>
      <c r="J31" s="131"/>
      <c r="K31" s="157"/>
      <c r="L31" s="132"/>
      <c r="M31" s="131"/>
      <c r="N31" s="158"/>
      <c r="O31" s="144" t="s">
        <v>10</v>
      </c>
      <c r="P31" s="133">
        <v>0.74</v>
      </c>
      <c r="Q31" s="162">
        <v>4441</v>
      </c>
      <c r="R31" s="144"/>
      <c r="S31" s="132"/>
      <c r="T31" s="194"/>
      <c r="U31" s="173">
        <f>Tabulka1[[#This Row],[Tuny]]+Tabulka1[[#This Row],[Tuny2]]+Tabulka1[[#This Row],[Tuny3]]+Tabulka1[[#This Row],[Tuny4]]+Tabulka1[[#This Row],[Tuny5]]+Tabulka1[[#This Row],[Tuny6]]</f>
        <v>0.74</v>
      </c>
      <c r="V31" s="178">
        <f>Tabulka1[[#This Row],[Kč]]+Tabulka1[[#This Row],[Kč2]]+Tabulka1[[#This Row],[Kč3]]+Tabulka1[[#This Row],[Kč4]]+Tabulka1[[#This Row],[Kč5]]+Tabulka1[[#This Row],[Kč6]]</f>
        <v>4441</v>
      </c>
      <c r="W31" s="136"/>
      <c r="X31" s="136"/>
    </row>
    <row r="32" spans="1:24" x14ac:dyDescent="0.25">
      <c r="A32" s="140"/>
      <c r="B32" s="140"/>
      <c r="C32" s="151"/>
      <c r="D32" s="152"/>
      <c r="E32" s="166"/>
      <c r="F32" s="151"/>
      <c r="G32" s="167"/>
      <c r="H32" s="168"/>
      <c r="I32" s="152"/>
      <c r="J32" s="167"/>
      <c r="K32" s="168"/>
      <c r="L32" s="152"/>
      <c r="M32" s="167"/>
      <c r="N32" s="169"/>
      <c r="O32" s="151"/>
      <c r="P32" s="170"/>
      <c r="Q32" s="171"/>
      <c r="R32" s="151"/>
      <c r="S32" s="152"/>
      <c r="T32" s="164"/>
      <c r="U32" s="174">
        <f>Tabulka1[[#This Row],[Tuny]]+Tabulka1[[#This Row],[Tuny2]]+Tabulka1[[#This Row],[Tuny3]]+Tabulka1[[#This Row],[Tuny4]]+Tabulka1[[#This Row],[Tuny5]]+Tabulka1[[#This Row],[Tuny6]]</f>
        <v>0</v>
      </c>
      <c r="V32" s="179">
        <f>Tabulka1[[#This Row],[Kč]]+Tabulka1[[#This Row],[Kč2]]+Tabulka1[[#This Row],[Kč3]]+Tabulka1[[#This Row],[Kč4]]+Tabulka1[[#This Row],[Kč5]]+Tabulka1[[#This Row],[Kč6]]</f>
        <v>0</v>
      </c>
      <c r="W32" s="140"/>
      <c r="X32" s="140"/>
    </row>
    <row r="33" spans="1:24" x14ac:dyDescent="0.25">
      <c r="A33" s="135" t="s">
        <v>76</v>
      </c>
      <c r="B33" s="135" t="s">
        <v>89</v>
      </c>
      <c r="C33" s="141"/>
      <c r="D33" s="142">
        <v>14.46</v>
      </c>
      <c r="E33" s="156">
        <v>39813.760000000002</v>
      </c>
      <c r="F33" s="141" t="s">
        <v>52</v>
      </c>
      <c r="G33" s="153">
        <v>1.26</v>
      </c>
      <c r="H33" s="154">
        <v>8843.5</v>
      </c>
      <c r="I33" s="155" t="s">
        <v>50</v>
      </c>
      <c r="J33" s="153">
        <v>0.78</v>
      </c>
      <c r="K33" s="154">
        <v>3312</v>
      </c>
      <c r="L33" s="155" t="s">
        <v>51</v>
      </c>
      <c r="M33" s="155">
        <v>1</v>
      </c>
      <c r="N33" s="156">
        <v>1897.5</v>
      </c>
      <c r="O33" s="141"/>
      <c r="P33" s="160"/>
      <c r="Q33" s="161"/>
      <c r="R33" s="141"/>
      <c r="S33" s="155"/>
      <c r="T33" s="193"/>
      <c r="U33" s="172">
        <f>Tabulka1[[#This Row],[Tuny]]+Tabulka1[[#This Row],[Tuny2]]+Tabulka1[[#This Row],[Tuny3]]+Tabulka1[[#This Row],[Tuny4]]+Tabulka1[[#This Row],[Tuny5]]+Tabulka1[[#This Row],[Tuny6]]</f>
        <v>17.5</v>
      </c>
      <c r="V33" s="177">
        <f>Tabulka1[[#This Row],[Kč]]+Tabulka1[[#This Row],[Kč2]]+Tabulka1[[#This Row],[Kč3]]+Tabulka1[[#This Row],[Kč4]]+Tabulka1[[#This Row],[Kč5]]+Tabulka1[[#This Row],[Kč6]]</f>
        <v>53866.76</v>
      </c>
      <c r="W33" s="135"/>
      <c r="X33" s="135"/>
    </row>
    <row r="34" spans="1:24" x14ac:dyDescent="0.25">
      <c r="A34" s="136" t="s">
        <v>76</v>
      </c>
      <c r="B34" s="136" t="s">
        <v>90</v>
      </c>
      <c r="C34" s="144"/>
      <c r="D34" s="132"/>
      <c r="E34" s="145"/>
      <c r="F34" s="144"/>
      <c r="G34" s="131"/>
      <c r="H34" s="157"/>
      <c r="I34" s="132"/>
      <c r="J34" s="131"/>
      <c r="K34" s="157"/>
      <c r="L34" s="132"/>
      <c r="M34" s="131"/>
      <c r="N34" s="158"/>
      <c r="O34" s="144" t="s">
        <v>10</v>
      </c>
      <c r="P34" s="133">
        <v>0.42</v>
      </c>
      <c r="Q34" s="162">
        <v>2521</v>
      </c>
      <c r="R34" s="144"/>
      <c r="S34" s="132"/>
      <c r="T34" s="194"/>
      <c r="U34" s="173">
        <f>Tabulka1[[#This Row],[Tuny]]+Tabulka1[[#This Row],[Tuny2]]+Tabulka1[[#This Row],[Tuny3]]+Tabulka1[[#This Row],[Tuny4]]+Tabulka1[[#This Row],[Tuny5]]+Tabulka1[[#This Row],[Tuny6]]</f>
        <v>0.42</v>
      </c>
      <c r="V34" s="178">
        <f>Tabulka1[[#This Row],[Kč]]+Tabulka1[[#This Row],[Kč2]]+Tabulka1[[#This Row],[Kč3]]+Tabulka1[[#This Row],[Kč4]]+Tabulka1[[#This Row],[Kč5]]+Tabulka1[[#This Row],[Kč6]]</f>
        <v>2521</v>
      </c>
      <c r="W34" s="136"/>
      <c r="X34" s="136"/>
    </row>
    <row r="35" spans="1:24" x14ac:dyDescent="0.25">
      <c r="A35" s="140"/>
      <c r="B35" s="140"/>
      <c r="C35" s="151"/>
      <c r="D35" s="152"/>
      <c r="E35" s="166"/>
      <c r="F35" s="151"/>
      <c r="G35" s="167"/>
      <c r="H35" s="168"/>
      <c r="I35" s="152"/>
      <c r="J35" s="167"/>
      <c r="K35" s="168"/>
      <c r="L35" s="152"/>
      <c r="M35" s="167"/>
      <c r="N35" s="169"/>
      <c r="O35" s="151"/>
      <c r="P35" s="170"/>
      <c r="Q35" s="171"/>
      <c r="R35" s="151"/>
      <c r="S35" s="152"/>
      <c r="T35" s="164"/>
      <c r="U35" s="174">
        <f>Tabulka1[[#This Row],[Tuny]]+Tabulka1[[#This Row],[Tuny2]]+Tabulka1[[#This Row],[Tuny3]]+Tabulka1[[#This Row],[Tuny4]]+Tabulka1[[#This Row],[Tuny5]]+Tabulka1[[#This Row],[Tuny6]]</f>
        <v>0</v>
      </c>
      <c r="V35" s="179">
        <f>Tabulka1[[#This Row],[Kč]]+Tabulka1[[#This Row],[Kč2]]+Tabulka1[[#This Row],[Kč3]]+Tabulka1[[#This Row],[Kč4]]+Tabulka1[[#This Row],[Kč5]]+Tabulka1[[#This Row],[Kč6]]</f>
        <v>0</v>
      </c>
      <c r="W35" s="140"/>
      <c r="X35" s="140"/>
    </row>
    <row r="36" spans="1:24" x14ac:dyDescent="0.25">
      <c r="A36" s="138" t="s">
        <v>77</v>
      </c>
      <c r="B36" s="138" t="s">
        <v>89</v>
      </c>
      <c r="C36" s="147"/>
      <c r="D36" s="127">
        <v>8.81</v>
      </c>
      <c r="E36" s="148">
        <v>28165.16</v>
      </c>
      <c r="F36" s="147" t="s">
        <v>52</v>
      </c>
      <c r="G36" s="130">
        <v>1.21</v>
      </c>
      <c r="H36" s="128">
        <f>(1600+5805)*1.15</f>
        <v>8515.75</v>
      </c>
      <c r="I36" s="131" t="s">
        <v>50</v>
      </c>
      <c r="J36" s="130">
        <v>0.68</v>
      </c>
      <c r="K36" s="128">
        <f>(1120+1184)*1.15</f>
        <v>2649.6</v>
      </c>
      <c r="L36" s="131" t="s">
        <v>51</v>
      </c>
      <c r="M36" s="131">
        <v>1</v>
      </c>
      <c r="N36" s="148">
        <v>1897.5</v>
      </c>
      <c r="O36" s="147"/>
      <c r="P36" s="133"/>
      <c r="Q36" s="162"/>
      <c r="R36" s="147"/>
      <c r="S36" s="150"/>
      <c r="T36" s="196"/>
      <c r="U36" s="175">
        <f>Tabulka1[[#This Row],[Tuny]]+Tabulka1[[#This Row],[Tuny2]]+Tabulka1[[#This Row],[Tuny3]]+Tabulka1[[#This Row],[Tuny4]]+Tabulka1[[#This Row],[Tuny5]]+Tabulka1[[#This Row],[Tuny6]]</f>
        <v>11.7</v>
      </c>
      <c r="V36" s="180">
        <f>Tabulka1[[#This Row],[Kč]]+Tabulka1[[#This Row],[Kč2]]+Tabulka1[[#This Row],[Kč3]]+Tabulka1[[#This Row],[Kč4]]+Tabulka1[[#This Row],[Kč5]]+Tabulka1[[#This Row],[Kč6]]</f>
        <v>41228.01</v>
      </c>
      <c r="W36" s="138"/>
      <c r="X36" s="138"/>
    </row>
    <row r="37" spans="1:24" x14ac:dyDescent="0.25">
      <c r="A37" s="136" t="s">
        <v>77</v>
      </c>
      <c r="B37" s="136" t="s">
        <v>90</v>
      </c>
      <c r="C37" s="144"/>
      <c r="D37" s="129"/>
      <c r="E37" s="149"/>
      <c r="F37" s="144"/>
      <c r="G37" s="132"/>
      <c r="H37" s="159"/>
      <c r="I37" s="132"/>
      <c r="J37" s="131"/>
      <c r="K37" s="157"/>
      <c r="L37" s="132"/>
      <c r="M37" s="131"/>
      <c r="N37" s="158"/>
      <c r="O37" s="144" t="s">
        <v>10</v>
      </c>
      <c r="P37" s="133">
        <v>0.15</v>
      </c>
      <c r="Q37" s="163">
        <v>601</v>
      </c>
      <c r="R37" s="144"/>
      <c r="S37" s="132"/>
      <c r="T37" s="194"/>
      <c r="U37" s="173">
        <f>Tabulka1[[#This Row],[Tuny]]+Tabulka1[[#This Row],[Tuny2]]+Tabulka1[[#This Row],[Tuny3]]+Tabulka1[[#This Row],[Tuny4]]+Tabulka1[[#This Row],[Tuny5]]+Tabulka1[[#This Row],[Tuny6]]</f>
        <v>0.15</v>
      </c>
      <c r="V37" s="178">
        <f>Tabulka1[[#This Row],[Kč]]+Tabulka1[[#This Row],[Kč2]]+Tabulka1[[#This Row],[Kč3]]+Tabulka1[[#This Row],[Kč4]]+Tabulka1[[#This Row],[Kč5]]+Tabulka1[[#This Row],[Kč6]]</f>
        <v>601</v>
      </c>
      <c r="W37" s="136"/>
      <c r="X37" s="136"/>
    </row>
    <row r="38" spans="1:24" ht="15.75" thickBot="1" x14ac:dyDescent="0.3">
      <c r="A38" s="197" t="s">
        <v>77</v>
      </c>
      <c r="B38" s="197" t="s">
        <v>89</v>
      </c>
      <c r="C38" s="198"/>
      <c r="D38" s="199"/>
      <c r="E38" s="206"/>
      <c r="F38" s="198"/>
      <c r="G38" s="199"/>
      <c r="H38" s="201"/>
      <c r="I38" s="199"/>
      <c r="J38" s="207"/>
      <c r="K38" s="208"/>
      <c r="L38" s="199"/>
      <c r="M38" s="207"/>
      <c r="N38" s="209"/>
      <c r="O38" s="198" t="s">
        <v>10</v>
      </c>
      <c r="P38" s="210">
        <v>3.92</v>
      </c>
      <c r="Q38" s="202">
        <v>17072.060000000001</v>
      </c>
      <c r="R38" s="198" t="s">
        <v>9</v>
      </c>
      <c r="S38" s="199">
        <v>0.4</v>
      </c>
      <c r="T38" s="202">
        <v>11373.3</v>
      </c>
      <c r="U38" s="203">
        <f>Tabulka1[[#This Row],[Tuny]]+Tabulka1[[#This Row],[Tuny2]]+Tabulka1[[#This Row],[Tuny3]]+Tabulka1[[#This Row],[Tuny4]]+Tabulka1[[#This Row],[Tuny5]]+Tabulka1[[#This Row],[Tuny6]]</f>
        <v>4.32</v>
      </c>
      <c r="V38" s="204">
        <f>Tabulka1[[#This Row],[Kč]]+Tabulka1[[#This Row],[Kč2]]+Tabulka1[[#This Row],[Kč3]]+Tabulka1[[#This Row],[Kč4]]+Tabulka1[[#This Row],[Kč5]]+Tabulka1[[#This Row],[Kč6]]</f>
        <v>28445.360000000001</v>
      </c>
      <c r="W38" s="197"/>
      <c r="X38" s="197"/>
    </row>
    <row r="39" spans="1:24" ht="15.75" thickTop="1" x14ac:dyDescent="0.25">
      <c r="A39" s="211" t="s">
        <v>21</v>
      </c>
      <c r="B39" s="211"/>
      <c r="C39" s="212" t="s">
        <v>49</v>
      </c>
      <c r="D39" s="213">
        <f>SUBTOTAL(109,D3:D38)</f>
        <v>124.78</v>
      </c>
      <c r="E39" s="214">
        <f>SUBTOTAL(109,E3:E38)</f>
        <v>390887.95999999996</v>
      </c>
      <c r="F39" s="212" t="s">
        <v>52</v>
      </c>
      <c r="G39" s="213">
        <f>SUBTOTAL(109,G3:G38)</f>
        <v>25.64</v>
      </c>
      <c r="H39" s="215">
        <f>SUBTOTAL(109,H3:H38)</f>
        <v>159453.25</v>
      </c>
      <c r="I39" s="213" t="s">
        <v>50</v>
      </c>
      <c r="J39" s="213">
        <f>SUBTOTAL(109,J3:J38)</f>
        <v>13.139999999999999</v>
      </c>
      <c r="K39" s="215">
        <f>SUBTOTAL(109,K3:K38)</f>
        <v>41972.6</v>
      </c>
      <c r="L39" s="213" t="s">
        <v>51</v>
      </c>
      <c r="M39" s="213">
        <f>SUBTOTAL(109,M3:M38)</f>
        <v>13.040000000000001</v>
      </c>
      <c r="N39" s="214">
        <f>SUBTOTAL(109,N3:N38)</f>
        <v>18733.5</v>
      </c>
      <c r="O39" s="212" t="s">
        <v>10</v>
      </c>
      <c r="P39" s="216">
        <f>SUBTOTAL(109,P3:P38)</f>
        <v>11.370000000000001</v>
      </c>
      <c r="Q39" s="217">
        <f>SUBTOTAL(109,Q3:Q38)</f>
        <v>59727.06</v>
      </c>
      <c r="R39" s="212" t="s">
        <v>17</v>
      </c>
      <c r="S39" s="218">
        <f>S3+S6+S9+S12+S15+S18+S21+S24+S27+S30+S33+S36</f>
        <v>2.0299999999999998</v>
      </c>
      <c r="T39" s="217">
        <f>T36+T33+T30+T27+T24+T21+T18+T15+T12+T9+T6+T3</f>
        <v>1591.2399999999998</v>
      </c>
      <c r="U39" s="219">
        <f>Tabulka1[[#This Row],[Tuny]]+Tabulka1[[#This Row],[Tuny2]]+Tabulka1[[#This Row],[Tuny3]]+Tabulka1[[#This Row],[Tuny4]]+Tabulka1[[#This Row],[Tuny5]]+Tabulka1[[#This Row],[Tuny6]]</f>
        <v>190</v>
      </c>
      <c r="V39" s="220">
        <f>SUBTOTAL(109,V3:V38)</f>
        <v>695377.18</v>
      </c>
      <c r="W39" s="139"/>
      <c r="X39" s="139"/>
    </row>
    <row r="40" spans="1:24" x14ac:dyDescent="0.25">
      <c r="A40" s="211"/>
      <c r="B40" s="211"/>
      <c r="C40" s="212"/>
      <c r="D40" s="213"/>
      <c r="E40" s="214"/>
      <c r="F40" s="212"/>
      <c r="G40" s="213"/>
      <c r="H40" s="215"/>
      <c r="I40" s="213"/>
      <c r="J40" s="213"/>
      <c r="K40" s="215"/>
      <c r="L40" s="213"/>
      <c r="M40" s="213"/>
      <c r="N40" s="214"/>
      <c r="O40" s="212" t="s">
        <v>9</v>
      </c>
      <c r="P40" s="216">
        <f>S38</f>
        <v>0.4</v>
      </c>
      <c r="Q40" s="217">
        <f>T38</f>
        <v>11373.3</v>
      </c>
      <c r="R40" s="212" t="s">
        <v>11</v>
      </c>
      <c r="S40" s="213">
        <f>S29+S17</f>
        <v>61.39</v>
      </c>
      <c r="T40" s="217">
        <f>T29+T17</f>
        <v>9423</v>
      </c>
      <c r="U40" s="219"/>
      <c r="V40" s="220"/>
      <c r="W40" s="139"/>
      <c r="X40" s="139"/>
    </row>
    <row r="41" spans="1:24" x14ac:dyDescent="0.25">
      <c r="A41" s="211"/>
      <c r="B41" s="211"/>
      <c r="C41" s="212"/>
      <c r="D41" s="213"/>
      <c r="E41" s="214"/>
      <c r="F41" s="212"/>
      <c r="G41" s="213"/>
      <c r="H41" s="215"/>
      <c r="I41" s="213"/>
      <c r="J41" s="213"/>
      <c r="K41" s="215"/>
      <c r="L41" s="213"/>
      <c r="M41" s="213"/>
      <c r="N41" s="214"/>
      <c r="O41" s="212"/>
      <c r="P41" s="216"/>
      <c r="Q41" s="217"/>
      <c r="R41" s="212" t="s">
        <v>80</v>
      </c>
      <c r="S41" s="213">
        <f>S26</f>
        <v>1.84</v>
      </c>
      <c r="T41" s="217">
        <f>T26</f>
        <v>2215.27</v>
      </c>
      <c r="U41" s="219"/>
      <c r="V41" s="220"/>
      <c r="W41" s="139"/>
      <c r="X41" s="139"/>
    </row>
    <row r="42" spans="1:24" ht="15.75" thickBot="1" x14ac:dyDescent="0.3">
      <c r="A42" s="197"/>
      <c r="B42" s="197"/>
      <c r="C42" s="198"/>
      <c r="D42" s="199"/>
      <c r="E42" s="200"/>
      <c r="F42" s="198"/>
      <c r="G42" s="199"/>
      <c r="H42" s="199"/>
      <c r="I42" s="199"/>
      <c r="J42" s="199"/>
      <c r="K42" s="201"/>
      <c r="L42" s="199"/>
      <c r="M42" s="199"/>
      <c r="N42" s="200"/>
      <c r="O42" s="198"/>
      <c r="P42" s="199"/>
      <c r="Q42" s="202"/>
      <c r="R42" s="198"/>
      <c r="S42" s="199"/>
      <c r="T42" s="202"/>
      <c r="U42" s="203"/>
      <c r="V42" s="204"/>
      <c r="W42" s="197"/>
      <c r="X42" s="197"/>
    </row>
    <row r="43" spans="1:24" ht="15.75" thickTop="1" x14ac:dyDescent="0.25">
      <c r="A43" s="137"/>
      <c r="B43" s="137"/>
      <c r="C43" s="146"/>
      <c r="E43" s="165"/>
      <c r="F43" s="146"/>
      <c r="K43" s="126"/>
      <c r="N43" s="165"/>
      <c r="O43" s="146"/>
      <c r="Q43" s="205"/>
      <c r="R43" s="146"/>
      <c r="T43" s="205"/>
      <c r="U43" s="176"/>
      <c r="V43" s="181">
        <f>T39+T40+Q40+T41+Q39+N39+K39+H39+E39</f>
        <v>695377.17999999993</v>
      </c>
      <c r="W43" s="137"/>
      <c r="X43" s="137"/>
    </row>
    <row r="44" spans="1:24" x14ac:dyDescent="0.25">
      <c r="V44" s="126">
        <f>Tabulka1[[#Totals],[CELKEM Kč]]-V39</f>
        <v>0</v>
      </c>
    </row>
    <row r="46" spans="1:24" x14ac:dyDescent="0.25">
      <c r="V46" s="126"/>
    </row>
  </sheetData>
  <phoneticPr fontId="16" type="noConversion"/>
  <pageMargins left="0.7" right="0.7" top="0.78740157499999996" bottom="0.78740157499999996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EF78A4-9C5F-4958-AE18-D0063879EA0C}">
          <x14:formula1>
            <xm:f>Tabulka2!$A$2:$A$11</xm:f>
          </x14:formula1>
          <xm:sqref>C3:C37 F3:F37 I3:I37 L3:L37 O3:O37 R3:R37 C38:C42 F38:F42 I38:I42 L38:L42 O38:O42 R38:R42</xm:sqref>
        </x14:dataValidation>
        <x14:dataValidation type="list" allowBlank="1" showInputMessage="1" showErrorMessage="1" xr:uid="{FC68C7EC-8A06-425D-9951-B3914DAFF775}">
          <x14:formula1>
            <xm:f>Tabulka2!$C$2:$C$7</xm:f>
          </x14:formula1>
          <xm:sqref>B3:B37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F2B2-AB60-4968-B866-722E9299AAFB}">
  <dimension ref="A1:V48"/>
  <sheetViews>
    <sheetView topLeftCell="A43" zoomScaleNormal="100" workbookViewId="0">
      <selection activeCell="F57" sqref="F57"/>
    </sheetView>
  </sheetViews>
  <sheetFormatPr defaultRowHeight="15" x14ac:dyDescent="0.25"/>
  <cols>
    <col min="1" max="1" width="9.7109375" customWidth="1"/>
    <col min="2" max="2" width="17.7109375" customWidth="1"/>
    <col min="3" max="3" width="9.140625" customWidth="1"/>
    <col min="4" max="4" width="6.7109375" customWidth="1"/>
    <col min="5" max="5" width="14.85546875" bestFit="1" customWidth="1"/>
    <col min="6" max="6" width="11.42578125" customWidth="1"/>
    <col min="7" max="7" width="6.7109375" customWidth="1"/>
    <col min="8" max="8" width="14.5703125" customWidth="1"/>
    <col min="9" max="9" width="11.7109375" customWidth="1"/>
    <col min="10" max="10" width="6.7109375" customWidth="1"/>
    <col min="11" max="11" width="13.5703125" customWidth="1"/>
    <col min="12" max="12" width="10.7109375" customWidth="1"/>
    <col min="13" max="13" width="6.7109375" customWidth="1"/>
    <col min="14" max="14" width="13.5703125" bestFit="1" customWidth="1"/>
    <col min="15" max="15" width="12" customWidth="1"/>
    <col min="16" max="16" width="6.7109375" customWidth="1"/>
    <col min="17" max="17" width="15.140625" customWidth="1"/>
    <col min="18" max="18" width="10.42578125" customWidth="1"/>
    <col min="19" max="19" width="6.7109375" customWidth="1"/>
    <col min="20" max="20" width="13.28515625" customWidth="1"/>
    <col min="21" max="21" width="9.5703125" customWidth="1"/>
    <col min="22" max="22" width="13.140625" customWidth="1"/>
  </cols>
  <sheetData>
    <row r="1" spans="1:22" ht="30" customHeight="1" x14ac:dyDescent="0.3">
      <c r="A1" s="492" t="s">
        <v>104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4"/>
    </row>
    <row r="2" spans="1:22" ht="15.75" x14ac:dyDescent="0.25">
      <c r="A2" s="221" t="s">
        <v>45</v>
      </c>
      <c r="B2" s="221" t="s">
        <v>46</v>
      </c>
      <c r="C2" s="221" t="s">
        <v>78</v>
      </c>
      <c r="D2" s="222" t="s">
        <v>54</v>
      </c>
      <c r="E2" s="222" t="s">
        <v>55</v>
      </c>
      <c r="F2" s="221" t="s">
        <v>81</v>
      </c>
      <c r="G2" s="222" t="s">
        <v>56</v>
      </c>
      <c r="H2" s="222" t="s">
        <v>57</v>
      </c>
      <c r="I2" s="221" t="s">
        <v>82</v>
      </c>
      <c r="J2" s="222" t="s">
        <v>58</v>
      </c>
      <c r="K2" s="222" t="s">
        <v>59</v>
      </c>
      <c r="L2" s="221" t="s">
        <v>83</v>
      </c>
      <c r="M2" s="222" t="s">
        <v>60</v>
      </c>
      <c r="N2" s="222" t="s">
        <v>61</v>
      </c>
      <c r="O2" s="221" t="s">
        <v>84</v>
      </c>
      <c r="P2" s="222" t="s">
        <v>62</v>
      </c>
      <c r="Q2" s="222" t="s">
        <v>63</v>
      </c>
      <c r="R2" s="221" t="s">
        <v>85</v>
      </c>
      <c r="S2" s="222" t="s">
        <v>64</v>
      </c>
      <c r="T2" s="222" t="s">
        <v>65</v>
      </c>
      <c r="U2" s="222" t="s">
        <v>86</v>
      </c>
      <c r="V2" s="222" t="s">
        <v>87</v>
      </c>
    </row>
    <row r="3" spans="1:22" ht="15.75" x14ac:dyDescent="0.25">
      <c r="A3" s="328" t="s">
        <v>66</v>
      </c>
      <c r="B3" s="249" t="s">
        <v>88</v>
      </c>
      <c r="C3" s="246" t="s">
        <v>49</v>
      </c>
      <c r="D3" s="247">
        <v>12.6</v>
      </c>
      <c r="E3" s="248">
        <v>37629.79</v>
      </c>
      <c r="F3" s="246" t="s">
        <v>52</v>
      </c>
      <c r="G3" s="250">
        <v>2.56</v>
      </c>
      <c r="H3" s="292">
        <v>14720</v>
      </c>
      <c r="I3" s="302" t="s">
        <v>50</v>
      </c>
      <c r="J3" s="250">
        <v>1.43</v>
      </c>
      <c r="K3" s="292">
        <v>3680</v>
      </c>
      <c r="L3" s="249" t="s">
        <v>51</v>
      </c>
      <c r="M3" s="250">
        <v>1.33</v>
      </c>
      <c r="N3" s="251">
        <v>1155.75</v>
      </c>
      <c r="O3" s="246"/>
      <c r="P3" s="252"/>
      <c r="Q3" s="253"/>
      <c r="R3" s="246" t="s">
        <v>17</v>
      </c>
      <c r="S3" s="249">
        <v>0.4</v>
      </c>
      <c r="T3" s="254">
        <v>227.32</v>
      </c>
      <c r="U3" s="312">
        <f>Tabulka16[[#This Row],[Tuny]]+Tabulka16[[#This Row],[Tuny2]]+Tabulka16[[#This Row],[Tuny3]]+Tabulka16[[#This Row],[Tuny4]]+Tabulka16[[#This Row],[Tuny5]]+Tabulka16[[#This Row],[Tuny6]]</f>
        <v>18.32</v>
      </c>
      <c r="V3" s="313">
        <f>Tabulka16[[#This Row],[Kč]]+Tabulka16[[#This Row],[Kč2]]+Tabulka16[[#This Row],[Kč3]]+Tabulka16[[#This Row],[Kč4]]+Tabulka16[[#This Row],[Kč5]]+Tabulka16[[#This Row],[Kč6]]</f>
        <v>57412.86</v>
      </c>
    </row>
    <row r="4" spans="1:22" ht="15.75" x14ac:dyDescent="0.25">
      <c r="A4" s="329" t="s">
        <v>66</v>
      </c>
      <c r="B4" s="256" t="s">
        <v>90</v>
      </c>
      <c r="C4" s="255"/>
      <c r="D4" s="256"/>
      <c r="E4" s="257"/>
      <c r="F4" s="255"/>
      <c r="G4" s="258"/>
      <c r="H4" s="293"/>
      <c r="I4" s="303"/>
      <c r="J4" s="258"/>
      <c r="K4" s="293"/>
      <c r="L4" s="256"/>
      <c r="M4" s="258"/>
      <c r="N4" s="259"/>
      <c r="O4" s="255" t="s">
        <v>10</v>
      </c>
      <c r="P4" s="260">
        <v>0.88</v>
      </c>
      <c r="Q4" s="261">
        <v>3524</v>
      </c>
      <c r="R4" s="255"/>
      <c r="S4" s="256"/>
      <c r="T4" s="262"/>
      <c r="U4" s="314">
        <f>Tabulka16[[#This Row],[Tuny]]+Tabulka16[[#This Row],[Tuny2]]+Tabulka16[[#This Row],[Tuny3]]+Tabulka16[[#This Row],[Tuny4]]+Tabulka16[[#This Row],[Tuny5]]+Tabulka16[[#This Row],[Tuny6]]</f>
        <v>0.88</v>
      </c>
      <c r="V4" s="315">
        <f>Tabulka16[[#This Row],[Kč]]+Tabulka16[[#This Row],[Kč2]]+Tabulka16[[#This Row],[Kč3]]+Tabulka16[[#This Row],[Kč4]]+Tabulka16[[#This Row],[Kč5]]+Tabulka16[[#This Row],[Kč6]]</f>
        <v>3524</v>
      </c>
    </row>
    <row r="5" spans="1:22" ht="15.75" x14ac:dyDescent="0.25">
      <c r="A5" s="330"/>
      <c r="B5" s="264"/>
      <c r="C5" s="263"/>
      <c r="D5" s="264"/>
      <c r="E5" s="265"/>
      <c r="F5" s="263"/>
      <c r="G5" s="266"/>
      <c r="H5" s="294"/>
      <c r="I5" s="304"/>
      <c r="J5" s="266"/>
      <c r="K5" s="294"/>
      <c r="L5" s="264"/>
      <c r="M5" s="266"/>
      <c r="N5" s="267"/>
      <c r="O5" s="263"/>
      <c r="P5" s="268"/>
      <c r="Q5" s="269"/>
      <c r="R5" s="263"/>
      <c r="S5" s="264"/>
      <c r="T5" s="270"/>
      <c r="U5" s="316">
        <f>Tabulka16[[#This Row],[Tuny]]+Tabulka16[[#This Row],[Tuny2]]+Tabulka16[[#This Row],[Tuny3]]+Tabulka16[[#This Row],[Tuny4]]+Tabulka16[[#This Row],[Tuny5]]+Tabulka16[[#This Row],[Tuny6]]</f>
        <v>0</v>
      </c>
      <c r="V5" s="317">
        <f>Tabulka16[[#This Row],[Kč]]+Tabulka16[[#This Row],[Kč2]]+Tabulka16[[#This Row],[Kč3]]+Tabulka16[[#This Row],[Kč4]]+Tabulka16[[#This Row],[Kč5]]+Tabulka16[[#This Row],[Kč6]]</f>
        <v>0</v>
      </c>
    </row>
    <row r="6" spans="1:22" ht="15.75" x14ac:dyDescent="0.25">
      <c r="A6" s="328" t="s">
        <v>67</v>
      </c>
      <c r="B6" s="249" t="s">
        <v>88</v>
      </c>
      <c r="C6" s="246" t="s">
        <v>49</v>
      </c>
      <c r="D6" s="247">
        <v>12.22</v>
      </c>
      <c r="E6" s="248">
        <v>37055.230000000003</v>
      </c>
      <c r="F6" s="246" t="s">
        <v>52</v>
      </c>
      <c r="G6" s="250">
        <v>2.5099999999999998</v>
      </c>
      <c r="H6" s="292">
        <v>14720</v>
      </c>
      <c r="I6" s="302" t="s">
        <v>50</v>
      </c>
      <c r="J6" s="250">
        <v>1.17</v>
      </c>
      <c r="K6" s="292">
        <v>3680</v>
      </c>
      <c r="L6" s="249" t="s">
        <v>51</v>
      </c>
      <c r="M6" s="250">
        <v>0.9</v>
      </c>
      <c r="N6" s="251">
        <v>1155.75</v>
      </c>
      <c r="O6" s="246"/>
      <c r="P6" s="252"/>
      <c r="Q6" s="253"/>
      <c r="R6" s="246" t="s">
        <v>17</v>
      </c>
      <c r="S6" s="249">
        <v>0.3</v>
      </c>
      <c r="T6" s="254">
        <v>227.32</v>
      </c>
      <c r="U6" s="312">
        <f>Tabulka16[[#This Row],[Tuny]]+Tabulka16[[#This Row],[Tuny2]]+Tabulka16[[#This Row],[Tuny3]]+Tabulka16[[#This Row],[Tuny4]]+Tabulka16[[#This Row],[Tuny5]]+Tabulka16[[#This Row],[Tuny6]]</f>
        <v>17.100000000000001</v>
      </c>
      <c r="V6" s="313">
        <f>Tabulka16[[#This Row],[Kč]]+Tabulka16[[#This Row],[Kč2]]+Tabulka16[[#This Row],[Kč3]]+Tabulka16[[#This Row],[Kč4]]+Tabulka16[[#This Row],[Kč5]]+Tabulka16[[#This Row],[Kč6]]</f>
        <v>56838.3</v>
      </c>
    </row>
    <row r="7" spans="1:22" ht="15.75" x14ac:dyDescent="0.25">
      <c r="A7" s="329" t="s">
        <v>67</v>
      </c>
      <c r="B7" s="256" t="s">
        <v>90</v>
      </c>
      <c r="C7" s="255"/>
      <c r="D7" s="256"/>
      <c r="E7" s="257"/>
      <c r="F7" s="255"/>
      <c r="G7" s="258"/>
      <c r="H7" s="293"/>
      <c r="I7" s="303"/>
      <c r="J7" s="258"/>
      <c r="K7" s="293"/>
      <c r="L7" s="256"/>
      <c r="M7" s="258"/>
      <c r="N7" s="259"/>
      <c r="O7" s="255" t="s">
        <v>10</v>
      </c>
      <c r="P7" s="260">
        <v>0.76</v>
      </c>
      <c r="Q7" s="261">
        <v>4561</v>
      </c>
      <c r="R7" s="255"/>
      <c r="S7" s="256"/>
      <c r="T7" s="262"/>
      <c r="U7" s="314">
        <f>Tabulka16[[#This Row],[Tuny]]+Tabulka16[[#This Row],[Tuny2]]+Tabulka16[[#This Row],[Tuny3]]+Tabulka16[[#This Row],[Tuny4]]+Tabulka16[[#This Row],[Tuny5]]+Tabulka16[[#This Row],[Tuny6]]</f>
        <v>0.76</v>
      </c>
      <c r="V7" s="315">
        <f>Tabulka16[[#This Row],[Kč]]+Tabulka16[[#This Row],[Kč2]]+Tabulka16[[#This Row],[Kč3]]+Tabulka16[[#This Row],[Kč4]]+Tabulka16[[#This Row],[Kč5]]+Tabulka16[[#This Row],[Kč6]]</f>
        <v>4561</v>
      </c>
    </row>
    <row r="8" spans="1:22" ht="15.75" x14ac:dyDescent="0.25">
      <c r="A8" s="330"/>
      <c r="B8" s="264"/>
      <c r="C8" s="263"/>
      <c r="D8" s="264"/>
      <c r="E8" s="265"/>
      <c r="F8" s="263"/>
      <c r="G8" s="266"/>
      <c r="H8" s="294"/>
      <c r="I8" s="304"/>
      <c r="J8" s="266"/>
      <c r="K8" s="294"/>
      <c r="L8" s="264"/>
      <c r="M8" s="266"/>
      <c r="N8" s="267"/>
      <c r="O8" s="263"/>
      <c r="P8" s="268"/>
      <c r="Q8" s="269"/>
      <c r="R8" s="263"/>
      <c r="S8" s="264"/>
      <c r="T8" s="270"/>
      <c r="U8" s="316">
        <f>Tabulka16[[#This Row],[Tuny]]+Tabulka16[[#This Row],[Tuny2]]+Tabulka16[[#This Row],[Tuny3]]+Tabulka16[[#This Row],[Tuny4]]+Tabulka16[[#This Row],[Tuny5]]+Tabulka16[[#This Row],[Tuny6]]</f>
        <v>0</v>
      </c>
      <c r="V8" s="317">
        <f>Tabulka16[[#This Row],[Kč]]+Tabulka16[[#This Row],[Kč2]]+Tabulka16[[#This Row],[Kč3]]+Tabulka16[[#This Row],[Kč4]]+Tabulka16[[#This Row],[Kč5]]+Tabulka16[[#This Row],[Kč6]]</f>
        <v>0</v>
      </c>
    </row>
    <row r="9" spans="1:22" ht="15.75" x14ac:dyDescent="0.25">
      <c r="A9" s="328" t="s">
        <v>68</v>
      </c>
      <c r="B9" s="249" t="s">
        <v>88</v>
      </c>
      <c r="C9" s="246" t="s">
        <v>49</v>
      </c>
      <c r="D9" s="247">
        <v>11.96</v>
      </c>
      <c r="E9" s="248">
        <v>36662.11</v>
      </c>
      <c r="F9" s="246" t="s">
        <v>52</v>
      </c>
      <c r="G9" s="250">
        <v>1.94</v>
      </c>
      <c r="H9" s="292">
        <v>14720</v>
      </c>
      <c r="I9" s="302" t="s">
        <v>52</v>
      </c>
      <c r="J9" s="250">
        <v>0.64</v>
      </c>
      <c r="K9" s="292">
        <v>3680</v>
      </c>
      <c r="L9" s="249" t="s">
        <v>51</v>
      </c>
      <c r="M9" s="250">
        <v>0.97</v>
      </c>
      <c r="N9" s="251">
        <v>2311.5</v>
      </c>
      <c r="O9" s="246"/>
      <c r="P9" s="252"/>
      <c r="Q9" s="253"/>
      <c r="R9" s="246" t="s">
        <v>17</v>
      </c>
      <c r="S9" s="249">
        <v>0.3</v>
      </c>
      <c r="T9" s="254">
        <v>227.32</v>
      </c>
      <c r="U9" s="312">
        <f>Tabulka16[[#This Row],[Tuny]]+Tabulka16[[#This Row],[Tuny2]]+Tabulka16[[#This Row],[Tuny3]]+Tabulka16[[#This Row],[Tuny4]]+Tabulka16[[#This Row],[Tuny5]]+Tabulka16[[#This Row],[Tuny6]]</f>
        <v>15.810000000000002</v>
      </c>
      <c r="V9" s="313">
        <f>Tabulka16[[#This Row],[Kč]]+Tabulka16[[#This Row],[Kč2]]+Tabulka16[[#This Row],[Kč3]]+Tabulka16[[#This Row],[Kč4]]+Tabulka16[[#This Row],[Kč5]]+Tabulka16[[#This Row],[Kč6]]</f>
        <v>57600.93</v>
      </c>
    </row>
    <row r="10" spans="1:22" ht="15.75" x14ac:dyDescent="0.25">
      <c r="A10" s="329" t="s">
        <v>68</v>
      </c>
      <c r="B10" s="256" t="s">
        <v>90</v>
      </c>
      <c r="C10" s="255"/>
      <c r="D10" s="256"/>
      <c r="E10" s="257"/>
      <c r="F10" s="255"/>
      <c r="G10" s="258"/>
      <c r="H10" s="293"/>
      <c r="I10" s="303"/>
      <c r="J10" s="258"/>
      <c r="K10" s="293"/>
      <c r="L10" s="256"/>
      <c r="M10" s="258"/>
      <c r="N10" s="259"/>
      <c r="O10" s="255" t="s">
        <v>10</v>
      </c>
      <c r="P10" s="260">
        <v>0.65</v>
      </c>
      <c r="Q10" s="261">
        <v>3901</v>
      </c>
      <c r="R10" s="255"/>
      <c r="S10" s="256"/>
      <c r="T10" s="262"/>
      <c r="U10" s="314">
        <f>Tabulka16[[#This Row],[Tuny]]+Tabulka16[[#This Row],[Tuny2]]+Tabulka16[[#This Row],[Tuny3]]+Tabulka16[[#This Row],[Tuny4]]+Tabulka16[[#This Row],[Tuny5]]+Tabulka16[[#This Row],[Tuny6]]</f>
        <v>0.65</v>
      </c>
      <c r="V10" s="315">
        <f>Tabulka16[[#This Row],[Kč]]+Tabulka16[[#This Row],[Kč2]]+Tabulka16[[#This Row],[Kč3]]+Tabulka16[[#This Row],[Kč4]]+Tabulka16[[#This Row],[Kč5]]+Tabulka16[[#This Row],[Kč6]]</f>
        <v>3901</v>
      </c>
    </row>
    <row r="11" spans="1:22" ht="15.75" x14ac:dyDescent="0.25">
      <c r="A11" s="330"/>
      <c r="B11" s="264"/>
      <c r="C11" s="263"/>
      <c r="D11" s="264"/>
      <c r="E11" s="265"/>
      <c r="F11" s="263"/>
      <c r="G11" s="266"/>
      <c r="H11" s="294"/>
      <c r="I11" s="304"/>
      <c r="J11" s="266"/>
      <c r="K11" s="294"/>
      <c r="L11" s="264"/>
      <c r="M11" s="266"/>
      <c r="N11" s="267"/>
      <c r="O11" s="263"/>
      <c r="P11" s="268"/>
      <c r="Q11" s="269"/>
      <c r="R11" s="263"/>
      <c r="S11" s="264"/>
      <c r="T11" s="270"/>
      <c r="U11" s="316">
        <f>Tabulka16[[#This Row],[Tuny]]+Tabulka16[[#This Row],[Tuny2]]+Tabulka16[[#This Row],[Tuny3]]+Tabulka16[[#This Row],[Tuny4]]+Tabulka16[[#This Row],[Tuny5]]+Tabulka16[[#This Row],[Tuny6]]</f>
        <v>0</v>
      </c>
      <c r="V11" s="317">
        <f>Tabulka16[[#This Row],[Kč]]+Tabulka16[[#This Row],[Kč2]]+Tabulka16[[#This Row],[Kč3]]+Tabulka16[[#This Row],[Kč4]]+Tabulka16[[#This Row],[Kč5]]+Tabulka16[[#This Row],[Kč6]]</f>
        <v>0</v>
      </c>
    </row>
    <row r="12" spans="1:22" ht="15.75" x14ac:dyDescent="0.25">
      <c r="A12" s="328" t="s">
        <v>69</v>
      </c>
      <c r="B12" s="249" t="s">
        <v>88</v>
      </c>
      <c r="C12" s="246" t="s">
        <v>49</v>
      </c>
      <c r="D12" s="247">
        <v>11.2</v>
      </c>
      <c r="E12" s="248">
        <v>35512.99</v>
      </c>
      <c r="F12" s="246" t="s">
        <v>52</v>
      </c>
      <c r="G12" s="250">
        <v>1.62</v>
      </c>
      <c r="H12" s="292">
        <v>14720</v>
      </c>
      <c r="I12" s="302" t="s">
        <v>50</v>
      </c>
      <c r="J12" s="250">
        <v>0.81</v>
      </c>
      <c r="K12" s="292">
        <v>3680</v>
      </c>
      <c r="L12" s="249" t="s">
        <v>51</v>
      </c>
      <c r="M12" s="250">
        <v>1.19</v>
      </c>
      <c r="N12" s="251">
        <v>1155.75</v>
      </c>
      <c r="O12" s="246"/>
      <c r="P12" s="252"/>
      <c r="Q12" s="253"/>
      <c r="R12" s="246" t="s">
        <v>17</v>
      </c>
      <c r="S12" s="249">
        <v>0.15</v>
      </c>
      <c r="T12" s="254">
        <v>227.32</v>
      </c>
      <c r="U12" s="312">
        <f>Tabulka16[[#This Row],[Tuny]]+Tabulka16[[#This Row],[Tuny2]]+Tabulka16[[#This Row],[Tuny3]]+Tabulka16[[#This Row],[Tuny4]]+Tabulka16[[#This Row],[Tuny5]]+Tabulka16[[#This Row],[Tuny6]]</f>
        <v>14.97</v>
      </c>
      <c r="V12" s="313">
        <f>Tabulka16[[#This Row],[Kč]]+Tabulka16[[#This Row],[Kč2]]+Tabulka16[[#This Row],[Kč3]]+Tabulka16[[#This Row],[Kč4]]+Tabulka16[[#This Row],[Kč5]]+Tabulka16[[#This Row],[Kč6]]</f>
        <v>55296.06</v>
      </c>
    </row>
    <row r="13" spans="1:22" ht="15.75" x14ac:dyDescent="0.25">
      <c r="A13" s="329" t="s">
        <v>69</v>
      </c>
      <c r="B13" s="256" t="s">
        <v>90</v>
      </c>
      <c r="C13" s="255"/>
      <c r="D13" s="256"/>
      <c r="E13" s="257"/>
      <c r="F13" s="255"/>
      <c r="G13" s="258"/>
      <c r="H13" s="293"/>
      <c r="I13" s="303"/>
      <c r="J13" s="258"/>
      <c r="K13" s="293"/>
      <c r="L13" s="256"/>
      <c r="M13" s="258"/>
      <c r="N13" s="259"/>
      <c r="O13" s="255" t="s">
        <v>10</v>
      </c>
      <c r="P13" s="260">
        <v>0.32</v>
      </c>
      <c r="Q13" s="261">
        <v>1921</v>
      </c>
      <c r="R13" s="255"/>
      <c r="S13" s="256"/>
      <c r="T13" s="262"/>
      <c r="U13" s="314">
        <f>Tabulka16[[#This Row],[Tuny]]+Tabulka16[[#This Row],[Tuny2]]+Tabulka16[[#This Row],[Tuny3]]+Tabulka16[[#This Row],[Tuny4]]+Tabulka16[[#This Row],[Tuny5]]+Tabulka16[[#This Row],[Tuny6]]</f>
        <v>0.32</v>
      </c>
      <c r="V13" s="315">
        <f>Tabulka16[[#This Row],[Kč]]+Tabulka16[[#This Row],[Kč2]]+Tabulka16[[#This Row],[Kč3]]+Tabulka16[[#This Row],[Kč4]]+Tabulka16[[#This Row],[Kč5]]+Tabulka16[[#This Row],[Kč6]]</f>
        <v>1921</v>
      </c>
    </row>
    <row r="14" spans="1:22" ht="15.75" x14ac:dyDescent="0.25">
      <c r="A14" s="330"/>
      <c r="B14" s="264"/>
      <c r="C14" s="263"/>
      <c r="D14" s="264"/>
      <c r="E14" s="265"/>
      <c r="F14" s="263"/>
      <c r="G14" s="266"/>
      <c r="H14" s="294"/>
      <c r="I14" s="304"/>
      <c r="J14" s="266"/>
      <c r="K14" s="294"/>
      <c r="L14" s="264"/>
      <c r="M14" s="266"/>
      <c r="N14" s="267"/>
      <c r="O14" s="263"/>
      <c r="P14" s="268"/>
      <c r="Q14" s="269"/>
      <c r="R14" s="263"/>
      <c r="S14" s="264"/>
      <c r="T14" s="270"/>
      <c r="U14" s="316">
        <f>Tabulka16[[#This Row],[Tuny]]+Tabulka16[[#This Row],[Tuny2]]+Tabulka16[[#This Row],[Tuny3]]+Tabulka16[[#This Row],[Tuny4]]+Tabulka16[[#This Row],[Tuny5]]+Tabulka16[[#This Row],[Tuny6]]</f>
        <v>0</v>
      </c>
      <c r="V14" s="317">
        <f>Tabulka16[[#This Row],[Kč]]+Tabulka16[[#This Row],[Kč2]]+Tabulka16[[#This Row],[Kč3]]+Tabulka16[[#This Row],[Kč4]]+Tabulka16[[#This Row],[Kč5]]+Tabulka16[[#This Row],[Kč6]]</f>
        <v>0</v>
      </c>
    </row>
    <row r="15" spans="1:22" ht="15.75" x14ac:dyDescent="0.25">
      <c r="A15" s="328" t="s">
        <v>70</v>
      </c>
      <c r="B15" s="249" t="s">
        <v>88</v>
      </c>
      <c r="C15" s="246" t="s">
        <v>49</v>
      </c>
      <c r="D15" s="247">
        <v>9.7899999999999991</v>
      </c>
      <c r="E15" s="248">
        <v>33381.07</v>
      </c>
      <c r="F15" s="246" t="s">
        <v>52</v>
      </c>
      <c r="G15" s="250">
        <v>2.9</v>
      </c>
      <c r="H15" s="292">
        <v>14720</v>
      </c>
      <c r="I15" s="302" t="s">
        <v>50</v>
      </c>
      <c r="J15" s="250">
        <v>2.3199999999999998</v>
      </c>
      <c r="K15" s="292">
        <v>3680</v>
      </c>
      <c r="L15" s="249" t="s">
        <v>51</v>
      </c>
      <c r="M15" s="250">
        <v>1.74</v>
      </c>
      <c r="N15" s="251">
        <v>1155.75</v>
      </c>
      <c r="O15" s="246"/>
      <c r="P15" s="252"/>
      <c r="Q15" s="253"/>
      <c r="R15" s="246" t="s">
        <v>17</v>
      </c>
      <c r="S15" s="249">
        <v>0.3</v>
      </c>
      <c r="T15" s="254">
        <v>227.32</v>
      </c>
      <c r="U15" s="312">
        <f>Tabulka16[[#This Row],[Tuny]]+Tabulka16[[#This Row],[Tuny2]]+Tabulka16[[#This Row],[Tuny3]]+Tabulka16[[#This Row],[Tuny4]]+Tabulka16[[#This Row],[Tuny5]]+Tabulka16[[#This Row],[Tuny6]]</f>
        <v>17.05</v>
      </c>
      <c r="V15" s="313">
        <f>Tabulka16[[#This Row],[Kč]]+Tabulka16[[#This Row],[Kč2]]+Tabulka16[[#This Row],[Kč3]]+Tabulka16[[#This Row],[Kč4]]+Tabulka16[[#This Row],[Kč5]]+Tabulka16[[#This Row],[Kč6]]</f>
        <v>53164.14</v>
      </c>
    </row>
    <row r="16" spans="1:22" ht="15.75" x14ac:dyDescent="0.25">
      <c r="A16" s="329" t="s">
        <v>70</v>
      </c>
      <c r="B16" s="256" t="s">
        <v>90</v>
      </c>
      <c r="C16" s="255"/>
      <c r="D16" s="256"/>
      <c r="E16" s="257"/>
      <c r="F16" s="255"/>
      <c r="G16" s="258"/>
      <c r="H16" s="293"/>
      <c r="I16" s="303"/>
      <c r="J16" s="258"/>
      <c r="K16" s="293"/>
      <c r="L16" s="256"/>
      <c r="M16" s="258"/>
      <c r="N16" s="259"/>
      <c r="O16" s="255" t="s">
        <v>10</v>
      </c>
      <c r="P16" s="260">
        <v>0.67</v>
      </c>
      <c r="Q16" s="261">
        <v>4021</v>
      </c>
      <c r="R16" s="255"/>
      <c r="S16" s="256"/>
      <c r="T16" s="262"/>
      <c r="U16" s="314">
        <f>Tabulka16[[#This Row],[Tuny]]+Tabulka16[[#This Row],[Tuny2]]+Tabulka16[[#This Row],[Tuny3]]+Tabulka16[[#This Row],[Tuny4]]+Tabulka16[[#This Row],[Tuny5]]+Tabulka16[[#This Row],[Tuny6]]</f>
        <v>0.67</v>
      </c>
      <c r="V16" s="315">
        <f>Tabulka16[[#This Row],[Kč]]+Tabulka16[[#This Row],[Kč2]]+Tabulka16[[#This Row],[Kč3]]+Tabulka16[[#This Row],[Kč4]]+Tabulka16[[#This Row],[Kč5]]+Tabulka16[[#This Row],[Kč6]]</f>
        <v>4021</v>
      </c>
    </row>
    <row r="17" spans="1:22" ht="15.75" x14ac:dyDescent="0.25">
      <c r="A17" s="330"/>
      <c r="B17" s="264" t="s">
        <v>91</v>
      </c>
      <c r="C17" s="263"/>
      <c r="D17" s="264"/>
      <c r="E17" s="265"/>
      <c r="F17" s="263"/>
      <c r="G17" s="266"/>
      <c r="H17" s="294"/>
      <c r="I17" s="304"/>
      <c r="J17" s="266"/>
      <c r="K17" s="294"/>
      <c r="L17" s="264"/>
      <c r="M17" s="266"/>
      <c r="N17" s="267"/>
      <c r="O17" s="263"/>
      <c r="P17" s="268"/>
      <c r="Q17" s="269"/>
      <c r="R17" s="263" t="s">
        <v>11</v>
      </c>
      <c r="S17" s="264">
        <v>26.51</v>
      </c>
      <c r="T17" s="270">
        <v>3092</v>
      </c>
      <c r="U17" s="316">
        <f>Tabulka16[[#This Row],[Tuny]]+Tabulka16[[#This Row],[Tuny2]]+Tabulka16[[#This Row],[Tuny3]]+Tabulka16[[#This Row],[Tuny4]]+Tabulka16[[#This Row],[Tuny5]]+Tabulka16[[#This Row],[Tuny6]]</f>
        <v>26.51</v>
      </c>
      <c r="V17" s="317">
        <f>Tabulka16[[#This Row],[Kč]]+Tabulka16[[#This Row],[Kč2]]+Tabulka16[[#This Row],[Kč3]]+Tabulka16[[#This Row],[Kč4]]+Tabulka16[[#This Row],[Kč5]]+Tabulka16[[#This Row],[Kč6]]</f>
        <v>3092</v>
      </c>
    </row>
    <row r="18" spans="1:22" ht="15.75" x14ac:dyDescent="0.25">
      <c r="A18" s="328" t="s">
        <v>71</v>
      </c>
      <c r="B18" s="249" t="s">
        <v>88</v>
      </c>
      <c r="C18" s="246" t="s">
        <v>49</v>
      </c>
      <c r="D18" s="247">
        <v>13.12</v>
      </c>
      <c r="E18" s="248">
        <v>45854.23</v>
      </c>
      <c r="F18" s="246" t="s">
        <v>52</v>
      </c>
      <c r="G18" s="250">
        <v>4.5999999999999996</v>
      </c>
      <c r="H18" s="292">
        <v>22080</v>
      </c>
      <c r="I18" s="302" t="s">
        <v>50</v>
      </c>
      <c r="J18" s="250">
        <v>1.48</v>
      </c>
      <c r="K18" s="292">
        <v>3680</v>
      </c>
      <c r="L18" s="249" t="s">
        <v>51</v>
      </c>
      <c r="M18" s="250">
        <v>1.38</v>
      </c>
      <c r="N18" s="251">
        <v>1155.75</v>
      </c>
      <c r="O18" s="246"/>
      <c r="P18" s="252"/>
      <c r="Q18" s="253"/>
      <c r="R18" s="246" t="s">
        <v>17</v>
      </c>
      <c r="S18" s="249">
        <v>0.28000000000000003</v>
      </c>
      <c r="T18" s="254">
        <v>227.32</v>
      </c>
      <c r="U18" s="312">
        <f>Tabulka16[[#This Row],[Tuny]]+Tabulka16[[#This Row],[Tuny2]]+Tabulka16[[#This Row],[Tuny3]]+Tabulka16[[#This Row],[Tuny4]]+Tabulka16[[#This Row],[Tuny5]]+Tabulka16[[#This Row],[Tuny6]]</f>
        <v>20.86</v>
      </c>
      <c r="V18" s="313">
        <f>Tabulka16[[#This Row],[Kč]]+Tabulka16[[#This Row],[Kč2]]+Tabulka16[[#This Row],[Kč3]]+Tabulka16[[#This Row],[Kč4]]+Tabulka16[[#This Row],[Kč5]]+Tabulka16[[#This Row],[Kč6]]</f>
        <v>72997.300000000017</v>
      </c>
    </row>
    <row r="19" spans="1:22" ht="15.75" x14ac:dyDescent="0.25">
      <c r="A19" s="329" t="s">
        <v>71</v>
      </c>
      <c r="B19" s="256" t="s">
        <v>90</v>
      </c>
      <c r="C19" s="255"/>
      <c r="D19" s="256"/>
      <c r="E19" s="257"/>
      <c r="F19" s="255"/>
      <c r="G19" s="258"/>
      <c r="H19" s="293"/>
      <c r="I19" s="303"/>
      <c r="J19" s="258"/>
      <c r="K19" s="293"/>
      <c r="L19" s="256"/>
      <c r="M19" s="258"/>
      <c r="N19" s="259"/>
      <c r="O19" s="255" t="s">
        <v>10</v>
      </c>
      <c r="P19" s="260">
        <v>0.53</v>
      </c>
      <c r="Q19" s="261">
        <v>3181</v>
      </c>
      <c r="R19" s="255"/>
      <c r="S19" s="256"/>
      <c r="T19" s="262"/>
      <c r="U19" s="314">
        <f>Tabulka16[[#This Row],[Tuny]]+Tabulka16[[#This Row],[Tuny2]]+Tabulka16[[#This Row],[Tuny3]]+Tabulka16[[#This Row],[Tuny4]]+Tabulka16[[#This Row],[Tuny5]]+Tabulka16[[#This Row],[Tuny6]]</f>
        <v>0.53</v>
      </c>
      <c r="V19" s="315">
        <f>Tabulka16[[#This Row],[Kč]]+Tabulka16[[#This Row],[Kč2]]+Tabulka16[[#This Row],[Kč3]]+Tabulka16[[#This Row],[Kč4]]+Tabulka16[[#This Row],[Kč5]]+Tabulka16[[#This Row],[Kč6]]</f>
        <v>3181</v>
      </c>
    </row>
    <row r="20" spans="1:22" ht="15.75" x14ac:dyDescent="0.25">
      <c r="A20" s="330"/>
      <c r="B20" s="264"/>
      <c r="C20" s="263"/>
      <c r="D20" s="264"/>
      <c r="E20" s="265"/>
      <c r="F20" s="263"/>
      <c r="G20" s="266"/>
      <c r="H20" s="294"/>
      <c r="I20" s="304"/>
      <c r="J20" s="266"/>
      <c r="K20" s="294"/>
      <c r="L20" s="264"/>
      <c r="M20" s="266"/>
      <c r="N20" s="267"/>
      <c r="O20" s="263"/>
      <c r="P20" s="268"/>
      <c r="Q20" s="269"/>
      <c r="R20" s="263"/>
      <c r="S20" s="264"/>
      <c r="T20" s="270"/>
      <c r="U20" s="316">
        <f>Tabulka16[[#This Row],[Tuny]]+Tabulka16[[#This Row],[Tuny2]]+Tabulka16[[#This Row],[Tuny3]]+Tabulka16[[#This Row],[Tuny4]]+Tabulka16[[#This Row],[Tuny5]]+Tabulka16[[#This Row],[Tuny6]]</f>
        <v>0</v>
      </c>
      <c r="V20" s="317">
        <f>Tabulka16[[#This Row],[Kč]]+Tabulka16[[#This Row],[Kč2]]+Tabulka16[[#This Row],[Kč3]]+Tabulka16[[#This Row],[Kč4]]+Tabulka16[[#This Row],[Kč5]]+Tabulka16[[#This Row],[Kč6]]</f>
        <v>0</v>
      </c>
    </row>
    <row r="21" spans="1:22" ht="15.75" x14ac:dyDescent="0.25">
      <c r="A21" s="328" t="s">
        <v>72</v>
      </c>
      <c r="B21" s="249" t="s">
        <v>88</v>
      </c>
      <c r="C21" s="246" t="s">
        <v>49</v>
      </c>
      <c r="D21" s="247">
        <v>8.9</v>
      </c>
      <c r="E21" s="248">
        <v>32035.39</v>
      </c>
      <c r="F21" s="246" t="s">
        <v>52</v>
      </c>
      <c r="G21" s="250">
        <v>3.7</v>
      </c>
      <c r="H21" s="292">
        <v>22080</v>
      </c>
      <c r="I21" s="302" t="s">
        <v>50</v>
      </c>
      <c r="J21" s="250">
        <v>1.08</v>
      </c>
      <c r="K21" s="292">
        <v>3680</v>
      </c>
      <c r="L21" s="249" t="s">
        <v>51</v>
      </c>
      <c r="M21" s="250">
        <v>0.53</v>
      </c>
      <c r="N21" s="251">
        <v>1155.75</v>
      </c>
      <c r="O21" s="246"/>
      <c r="P21" s="252"/>
      <c r="Q21" s="253"/>
      <c r="R21" s="246" t="s">
        <v>17</v>
      </c>
      <c r="S21" s="249">
        <v>0.3</v>
      </c>
      <c r="T21" s="254">
        <v>227.32</v>
      </c>
      <c r="U21" s="312">
        <f>Tabulka16[[#This Row],[Tuny]]+Tabulka16[[#This Row],[Tuny2]]+Tabulka16[[#This Row],[Tuny3]]+Tabulka16[[#This Row],[Tuny4]]+Tabulka16[[#This Row],[Tuny5]]+Tabulka16[[#This Row],[Tuny6]]</f>
        <v>14.510000000000002</v>
      </c>
      <c r="V21" s="313">
        <f>Tabulka16[[#This Row],[Kč]]+Tabulka16[[#This Row],[Kč2]]+Tabulka16[[#This Row],[Kč3]]+Tabulka16[[#This Row],[Kč4]]+Tabulka16[[#This Row],[Kč5]]+Tabulka16[[#This Row],[Kč6]]</f>
        <v>59178.46</v>
      </c>
    </row>
    <row r="22" spans="1:22" ht="15.75" x14ac:dyDescent="0.25">
      <c r="A22" s="329" t="s">
        <v>72</v>
      </c>
      <c r="B22" s="256" t="s">
        <v>90</v>
      </c>
      <c r="C22" s="255"/>
      <c r="D22" s="256"/>
      <c r="E22" s="257"/>
      <c r="F22" s="255"/>
      <c r="G22" s="258"/>
      <c r="H22" s="293"/>
      <c r="I22" s="303"/>
      <c r="J22" s="258"/>
      <c r="K22" s="293"/>
      <c r="L22" s="256"/>
      <c r="M22" s="258"/>
      <c r="N22" s="259"/>
      <c r="O22" s="255" t="s">
        <v>10</v>
      </c>
      <c r="P22" s="260">
        <v>0.87</v>
      </c>
      <c r="Q22" s="261">
        <v>5221</v>
      </c>
      <c r="R22" s="255"/>
      <c r="S22" s="256"/>
      <c r="T22" s="262"/>
      <c r="U22" s="314">
        <f>Tabulka16[[#This Row],[Tuny]]+Tabulka16[[#This Row],[Tuny2]]+Tabulka16[[#This Row],[Tuny3]]+Tabulka16[[#This Row],[Tuny4]]+Tabulka16[[#This Row],[Tuny5]]+Tabulka16[[#This Row],[Tuny6]]</f>
        <v>0.87</v>
      </c>
      <c r="V22" s="315">
        <f>Tabulka16[[#This Row],[Kč]]+Tabulka16[[#This Row],[Kč2]]+Tabulka16[[#This Row],[Kč3]]+Tabulka16[[#This Row],[Kč4]]+Tabulka16[[#This Row],[Kč5]]+Tabulka16[[#This Row],[Kč6]]</f>
        <v>5221</v>
      </c>
    </row>
    <row r="23" spans="1:22" ht="15.75" x14ac:dyDescent="0.25">
      <c r="A23" s="331"/>
      <c r="B23" s="272"/>
      <c r="C23" s="271"/>
      <c r="D23" s="272"/>
      <c r="E23" s="273"/>
      <c r="F23" s="271"/>
      <c r="G23" s="274"/>
      <c r="H23" s="295"/>
      <c r="I23" s="305"/>
      <c r="J23" s="274"/>
      <c r="K23" s="295"/>
      <c r="L23" s="272"/>
      <c r="M23" s="274"/>
      <c r="N23" s="275"/>
      <c r="O23" s="271"/>
      <c r="P23" s="276"/>
      <c r="Q23" s="277"/>
      <c r="R23" s="271"/>
      <c r="S23" s="272"/>
      <c r="T23" s="278"/>
      <c r="U23" s="318">
        <f>Tabulka16[[#This Row],[Tuny]]+Tabulka16[[#This Row],[Tuny2]]+Tabulka16[[#This Row],[Tuny3]]+Tabulka16[[#This Row],[Tuny4]]+Tabulka16[[#This Row],[Tuny5]]+Tabulka16[[#This Row],[Tuny6]]</f>
        <v>0</v>
      </c>
      <c r="V23" s="319">
        <f>Tabulka16[[#This Row],[Kč]]+Tabulka16[[#This Row],[Kč2]]+Tabulka16[[#This Row],[Kč3]]+Tabulka16[[#This Row],[Kč4]]+Tabulka16[[#This Row],[Kč5]]+Tabulka16[[#This Row],[Kč6]]</f>
        <v>0</v>
      </c>
    </row>
    <row r="24" spans="1:22" ht="15.75" x14ac:dyDescent="0.25">
      <c r="A24" s="332" t="s">
        <v>73</v>
      </c>
      <c r="B24" s="258" t="s">
        <v>89</v>
      </c>
      <c r="C24" s="279" t="s">
        <v>49</v>
      </c>
      <c r="D24" s="280">
        <v>5.96</v>
      </c>
      <c r="E24" s="281">
        <v>18252.240000000002</v>
      </c>
      <c r="F24" s="279" t="s">
        <v>52</v>
      </c>
      <c r="G24" s="296">
        <v>0.82</v>
      </c>
      <c r="H24" s="297">
        <v>6388.25</v>
      </c>
      <c r="I24" s="306" t="s">
        <v>50</v>
      </c>
      <c r="J24" s="296">
        <v>0.76</v>
      </c>
      <c r="K24" s="297">
        <v>3275.2</v>
      </c>
      <c r="L24" s="258" t="s">
        <v>51</v>
      </c>
      <c r="M24" s="258">
        <v>1</v>
      </c>
      <c r="N24" s="282">
        <v>1897.5</v>
      </c>
      <c r="O24" s="279"/>
      <c r="P24" s="222"/>
      <c r="Q24" s="262"/>
      <c r="R24" s="279"/>
      <c r="S24" s="258"/>
      <c r="T24" s="283"/>
      <c r="U24" s="320">
        <f>Tabulka16[[#This Row],[Tuny]]+Tabulka16[[#This Row],[Tuny2]]+Tabulka16[[#This Row],[Tuny3]]+Tabulka16[[#This Row],[Tuny4]]+Tabulka16[[#This Row],[Tuny5]]+Tabulka16[[#This Row],[Tuny6]]</f>
        <v>8.5399999999999991</v>
      </c>
      <c r="V24" s="321">
        <f>Tabulka16[[#This Row],[Kč]]+Tabulka16[[#This Row],[Kč2]]+Tabulka16[[#This Row],[Kč3]]+Tabulka16[[#This Row],[Kč4]]+Tabulka16[[#This Row],[Kč5]]+Tabulka16[[#This Row],[Kč6]]</f>
        <v>29813.190000000002</v>
      </c>
    </row>
    <row r="25" spans="1:22" ht="15.75" x14ac:dyDescent="0.25">
      <c r="A25" s="329" t="s">
        <v>73</v>
      </c>
      <c r="B25" s="256" t="s">
        <v>90</v>
      </c>
      <c r="C25" s="255"/>
      <c r="D25" s="256"/>
      <c r="E25" s="257"/>
      <c r="F25" s="255"/>
      <c r="G25" s="258"/>
      <c r="H25" s="293"/>
      <c r="I25" s="303" t="s">
        <v>50</v>
      </c>
      <c r="J25" s="258">
        <v>0.25</v>
      </c>
      <c r="K25" s="293">
        <v>499</v>
      </c>
      <c r="L25" s="256"/>
      <c r="M25" s="258"/>
      <c r="N25" s="259"/>
      <c r="O25" s="255" t="s">
        <v>10</v>
      </c>
      <c r="P25" s="260">
        <v>1.18</v>
      </c>
      <c r="Q25" s="261">
        <v>7082</v>
      </c>
      <c r="R25" s="255"/>
      <c r="S25" s="256"/>
      <c r="T25" s="262"/>
      <c r="U25" s="314">
        <f>Tabulka16[[#This Row],[Tuny]]+Tabulka16[[#This Row],[Tuny2]]+Tabulka16[[#This Row],[Tuny3]]+Tabulka16[[#This Row],[Tuny4]]+Tabulka16[[#This Row],[Tuny5]]+Tabulka16[[#This Row],[Tuny6]]</f>
        <v>1.43</v>
      </c>
      <c r="V25" s="315">
        <f>Tabulka16[[#This Row],[Kč]]+Tabulka16[[#This Row],[Kč2]]+Tabulka16[[#This Row],[Kč3]]+Tabulka16[[#This Row],[Kč4]]+Tabulka16[[#This Row],[Kč5]]+Tabulka16[[#This Row],[Kč6]]</f>
        <v>7581</v>
      </c>
    </row>
    <row r="26" spans="1:22" ht="15.75" x14ac:dyDescent="0.25">
      <c r="A26" s="330"/>
      <c r="B26" s="264" t="s">
        <v>92</v>
      </c>
      <c r="C26" s="263"/>
      <c r="D26" s="264"/>
      <c r="E26" s="265"/>
      <c r="F26" s="263"/>
      <c r="G26" s="266"/>
      <c r="H26" s="294"/>
      <c r="I26" s="304"/>
      <c r="J26" s="266"/>
      <c r="K26" s="294"/>
      <c r="L26" s="264"/>
      <c r="M26" s="266"/>
      <c r="N26" s="267"/>
      <c r="O26" s="263"/>
      <c r="P26" s="268"/>
      <c r="Q26" s="269"/>
      <c r="R26" s="263" t="s">
        <v>80</v>
      </c>
      <c r="S26" s="264">
        <v>1.84</v>
      </c>
      <c r="T26" s="270">
        <v>2215.27</v>
      </c>
      <c r="U26" s="316">
        <f>Tabulka16[[#This Row],[Tuny]]+Tabulka16[[#This Row],[Tuny2]]+Tabulka16[[#This Row],[Tuny3]]+Tabulka16[[#This Row],[Tuny4]]+Tabulka16[[#This Row],[Tuny5]]+Tabulka16[[#This Row],[Tuny6]]</f>
        <v>1.84</v>
      </c>
      <c r="V26" s="317">
        <f>Tabulka16[[#This Row],[Kč]]+Tabulka16[[#This Row],[Kč2]]+Tabulka16[[#This Row],[Kč3]]+Tabulka16[[#This Row],[Kč4]]+Tabulka16[[#This Row],[Kč5]]+Tabulka16[[#This Row],[Kč6]]</f>
        <v>2215.27</v>
      </c>
    </row>
    <row r="27" spans="1:22" ht="15.75" x14ac:dyDescent="0.25">
      <c r="A27" s="328" t="s">
        <v>74</v>
      </c>
      <c r="B27" s="249" t="s">
        <v>89</v>
      </c>
      <c r="C27" s="246" t="s">
        <v>49</v>
      </c>
      <c r="D27" s="247">
        <v>7.4</v>
      </c>
      <c r="E27" s="248">
        <v>22662.35</v>
      </c>
      <c r="F27" s="246" t="s">
        <v>52</v>
      </c>
      <c r="G27" s="250">
        <v>1.28</v>
      </c>
      <c r="H27" s="292">
        <v>9154</v>
      </c>
      <c r="I27" s="302" t="s">
        <v>50</v>
      </c>
      <c r="J27" s="250">
        <v>1.1599999999999999</v>
      </c>
      <c r="K27" s="292">
        <v>3680</v>
      </c>
      <c r="L27" s="249" t="s">
        <v>51</v>
      </c>
      <c r="M27" s="249">
        <v>1</v>
      </c>
      <c r="N27" s="251">
        <v>1897.5</v>
      </c>
      <c r="O27" s="246"/>
      <c r="P27" s="252"/>
      <c r="Q27" s="253"/>
      <c r="R27" s="246"/>
      <c r="S27" s="249"/>
      <c r="T27" s="254"/>
      <c r="U27" s="312">
        <f>Tabulka16[[#This Row],[Tuny]]+Tabulka16[[#This Row],[Tuny2]]+Tabulka16[[#This Row],[Tuny3]]+Tabulka16[[#This Row],[Tuny4]]+Tabulka16[[#This Row],[Tuny5]]+Tabulka16[[#This Row],[Tuny6]]</f>
        <v>10.84</v>
      </c>
      <c r="V27" s="313">
        <f>Tabulka16[[#This Row],[Kč]]+Tabulka16[[#This Row],[Kč2]]+Tabulka16[[#This Row],[Kč3]]+Tabulka16[[#This Row],[Kč4]]+Tabulka16[[#This Row],[Kč5]]+Tabulka16[[#This Row],[Kč6]]</f>
        <v>37393.85</v>
      </c>
    </row>
    <row r="28" spans="1:22" ht="15.75" x14ac:dyDescent="0.25">
      <c r="A28" s="329" t="s">
        <v>74</v>
      </c>
      <c r="B28" s="256" t="s">
        <v>90</v>
      </c>
      <c r="C28" s="255"/>
      <c r="D28" s="256"/>
      <c r="E28" s="257"/>
      <c r="F28" s="255"/>
      <c r="G28" s="258"/>
      <c r="H28" s="293"/>
      <c r="I28" s="303"/>
      <c r="J28" s="258"/>
      <c r="K28" s="293"/>
      <c r="L28" s="256"/>
      <c r="M28" s="258"/>
      <c r="N28" s="259"/>
      <c r="O28" s="255" t="s">
        <v>10</v>
      </c>
      <c r="P28" s="260">
        <v>0.28000000000000003</v>
      </c>
      <c r="Q28" s="261">
        <v>1680</v>
      </c>
      <c r="R28" s="255"/>
      <c r="S28" s="256"/>
      <c r="T28" s="262"/>
      <c r="U28" s="314">
        <f>Tabulka16[[#This Row],[Tuny]]+Tabulka16[[#This Row],[Tuny2]]+Tabulka16[[#This Row],[Tuny3]]+Tabulka16[[#This Row],[Tuny4]]+Tabulka16[[#This Row],[Tuny5]]+Tabulka16[[#This Row],[Tuny6]]</f>
        <v>0.28000000000000003</v>
      </c>
      <c r="V28" s="315">
        <f>Tabulka16[[#This Row],[Kč]]+Tabulka16[[#This Row],[Kč2]]+Tabulka16[[#This Row],[Kč3]]+Tabulka16[[#This Row],[Kč4]]+Tabulka16[[#This Row],[Kč5]]+Tabulka16[[#This Row],[Kč6]]</f>
        <v>1680</v>
      </c>
    </row>
    <row r="29" spans="1:22" ht="15.75" x14ac:dyDescent="0.25">
      <c r="A29" s="330"/>
      <c r="B29" s="264" t="s">
        <v>91</v>
      </c>
      <c r="C29" s="263"/>
      <c r="D29" s="264"/>
      <c r="E29" s="265"/>
      <c r="F29" s="263"/>
      <c r="G29" s="266"/>
      <c r="H29" s="294"/>
      <c r="I29" s="304"/>
      <c r="J29" s="266"/>
      <c r="K29" s="294"/>
      <c r="L29" s="264"/>
      <c r="M29" s="266"/>
      <c r="N29" s="267"/>
      <c r="O29" s="263"/>
      <c r="P29" s="268"/>
      <c r="Q29" s="269"/>
      <c r="R29" s="263" t="s">
        <v>11</v>
      </c>
      <c r="S29" s="264">
        <v>34.880000000000003</v>
      </c>
      <c r="T29" s="270">
        <v>6331</v>
      </c>
      <c r="U29" s="316">
        <f>Tabulka16[[#This Row],[Tuny]]+Tabulka16[[#This Row],[Tuny2]]+Tabulka16[[#This Row],[Tuny3]]+Tabulka16[[#This Row],[Tuny4]]+Tabulka16[[#This Row],[Tuny5]]+Tabulka16[[#This Row],[Tuny6]]</f>
        <v>34.880000000000003</v>
      </c>
      <c r="V29" s="317">
        <f>Tabulka16[[#This Row],[Kč]]+Tabulka16[[#This Row],[Kč2]]+Tabulka16[[#This Row],[Kč3]]+Tabulka16[[#This Row],[Kč4]]+Tabulka16[[#This Row],[Kč5]]+Tabulka16[[#This Row],[Kč6]]</f>
        <v>6331</v>
      </c>
    </row>
    <row r="30" spans="1:22" ht="15.75" x14ac:dyDescent="0.25">
      <c r="A30" s="328" t="s">
        <v>75</v>
      </c>
      <c r="B30" s="249" t="s">
        <v>89</v>
      </c>
      <c r="C30" s="246" t="s">
        <v>49</v>
      </c>
      <c r="D30" s="247">
        <v>8.36</v>
      </c>
      <c r="E30" s="248">
        <v>23863.64</v>
      </c>
      <c r="F30" s="246" t="s">
        <v>52</v>
      </c>
      <c r="G30" s="250">
        <v>1.24</v>
      </c>
      <c r="H30" s="292">
        <v>8791.75</v>
      </c>
      <c r="I30" s="302" t="s">
        <v>50</v>
      </c>
      <c r="J30" s="250">
        <v>0.57999999999999996</v>
      </c>
      <c r="K30" s="292">
        <v>2796.8</v>
      </c>
      <c r="L30" s="249" t="s">
        <v>51</v>
      </c>
      <c r="M30" s="249">
        <v>1</v>
      </c>
      <c r="N30" s="251">
        <v>1897.5</v>
      </c>
      <c r="O30" s="246"/>
      <c r="P30" s="252"/>
      <c r="Q30" s="253"/>
      <c r="R30" s="246"/>
      <c r="S30" s="249"/>
      <c r="T30" s="254"/>
      <c r="U30" s="312">
        <f>Tabulka16[[#This Row],[Tuny]]+Tabulka16[[#This Row],[Tuny2]]+Tabulka16[[#This Row],[Tuny3]]+Tabulka16[[#This Row],[Tuny4]]+Tabulka16[[#This Row],[Tuny5]]+Tabulka16[[#This Row],[Tuny6]]</f>
        <v>11.18</v>
      </c>
      <c r="V30" s="313">
        <f>Tabulka16[[#This Row],[Kč]]+Tabulka16[[#This Row],[Kč2]]+Tabulka16[[#This Row],[Kč3]]+Tabulka16[[#This Row],[Kč4]]+Tabulka16[[#This Row],[Kč5]]+Tabulka16[[#This Row],[Kč6]]</f>
        <v>37349.69</v>
      </c>
    </row>
    <row r="31" spans="1:22" ht="15.75" x14ac:dyDescent="0.25">
      <c r="A31" s="329" t="s">
        <v>75</v>
      </c>
      <c r="B31" s="256" t="s">
        <v>90</v>
      </c>
      <c r="C31" s="255"/>
      <c r="D31" s="256"/>
      <c r="E31" s="257"/>
      <c r="F31" s="255"/>
      <c r="G31" s="258"/>
      <c r="H31" s="293"/>
      <c r="I31" s="303"/>
      <c r="J31" s="258"/>
      <c r="K31" s="293"/>
      <c r="L31" s="256"/>
      <c r="M31" s="258"/>
      <c r="N31" s="259"/>
      <c r="O31" s="255" t="s">
        <v>10</v>
      </c>
      <c r="P31" s="260">
        <v>0.74</v>
      </c>
      <c r="Q31" s="261">
        <v>4441</v>
      </c>
      <c r="R31" s="255"/>
      <c r="S31" s="256"/>
      <c r="T31" s="262"/>
      <c r="U31" s="314">
        <f>Tabulka16[[#This Row],[Tuny]]+Tabulka16[[#This Row],[Tuny2]]+Tabulka16[[#This Row],[Tuny3]]+Tabulka16[[#This Row],[Tuny4]]+Tabulka16[[#This Row],[Tuny5]]+Tabulka16[[#This Row],[Tuny6]]</f>
        <v>0.74</v>
      </c>
      <c r="V31" s="315">
        <f>Tabulka16[[#This Row],[Kč]]+Tabulka16[[#This Row],[Kč2]]+Tabulka16[[#This Row],[Kč3]]+Tabulka16[[#This Row],[Kč4]]+Tabulka16[[#This Row],[Kč5]]+Tabulka16[[#This Row],[Kč6]]</f>
        <v>4441</v>
      </c>
    </row>
    <row r="32" spans="1:22" ht="15.75" x14ac:dyDescent="0.25">
      <c r="A32" s="330"/>
      <c r="B32" s="264"/>
      <c r="C32" s="263"/>
      <c r="D32" s="264"/>
      <c r="E32" s="265"/>
      <c r="F32" s="263"/>
      <c r="G32" s="266"/>
      <c r="H32" s="294"/>
      <c r="I32" s="304"/>
      <c r="J32" s="266"/>
      <c r="K32" s="294"/>
      <c r="L32" s="264"/>
      <c r="M32" s="266"/>
      <c r="N32" s="267"/>
      <c r="O32" s="263"/>
      <c r="P32" s="268"/>
      <c r="Q32" s="269"/>
      <c r="R32" s="263"/>
      <c r="S32" s="264"/>
      <c r="T32" s="270"/>
      <c r="U32" s="316">
        <f>Tabulka16[[#This Row],[Tuny]]+Tabulka16[[#This Row],[Tuny2]]+Tabulka16[[#This Row],[Tuny3]]+Tabulka16[[#This Row],[Tuny4]]+Tabulka16[[#This Row],[Tuny5]]+Tabulka16[[#This Row],[Tuny6]]</f>
        <v>0</v>
      </c>
      <c r="V32" s="317">
        <f>Tabulka16[[#This Row],[Kč]]+Tabulka16[[#This Row],[Kč2]]+Tabulka16[[#This Row],[Kč3]]+Tabulka16[[#This Row],[Kč4]]+Tabulka16[[#This Row],[Kč5]]+Tabulka16[[#This Row],[Kč6]]</f>
        <v>0</v>
      </c>
    </row>
    <row r="33" spans="1:22" ht="15.75" x14ac:dyDescent="0.25">
      <c r="A33" s="328" t="s">
        <v>76</v>
      </c>
      <c r="B33" s="249" t="s">
        <v>89</v>
      </c>
      <c r="C33" s="246" t="s">
        <v>49</v>
      </c>
      <c r="D33" s="247">
        <v>14.46</v>
      </c>
      <c r="E33" s="248">
        <v>39813.760000000002</v>
      </c>
      <c r="F33" s="246" t="s">
        <v>52</v>
      </c>
      <c r="G33" s="250">
        <v>1.26</v>
      </c>
      <c r="H33" s="292">
        <v>8843.5</v>
      </c>
      <c r="I33" s="302" t="s">
        <v>50</v>
      </c>
      <c r="J33" s="250">
        <v>0.78</v>
      </c>
      <c r="K33" s="292">
        <v>3312</v>
      </c>
      <c r="L33" s="249" t="s">
        <v>51</v>
      </c>
      <c r="M33" s="249">
        <v>1</v>
      </c>
      <c r="N33" s="251">
        <v>1897.5</v>
      </c>
      <c r="O33" s="246"/>
      <c r="P33" s="252"/>
      <c r="Q33" s="253"/>
      <c r="R33" s="246"/>
      <c r="S33" s="249"/>
      <c r="T33" s="254"/>
      <c r="U33" s="312">
        <f>Tabulka16[[#This Row],[Tuny]]+Tabulka16[[#This Row],[Tuny2]]+Tabulka16[[#This Row],[Tuny3]]+Tabulka16[[#This Row],[Tuny4]]+Tabulka16[[#This Row],[Tuny5]]+Tabulka16[[#This Row],[Tuny6]]</f>
        <v>17.5</v>
      </c>
      <c r="V33" s="313">
        <f>Tabulka16[[#This Row],[Kč]]+Tabulka16[[#This Row],[Kč2]]+Tabulka16[[#This Row],[Kč3]]+Tabulka16[[#This Row],[Kč4]]+Tabulka16[[#This Row],[Kč5]]+Tabulka16[[#This Row],[Kč6]]</f>
        <v>53866.76</v>
      </c>
    </row>
    <row r="34" spans="1:22" ht="15.75" x14ac:dyDescent="0.25">
      <c r="A34" s="329" t="s">
        <v>76</v>
      </c>
      <c r="B34" s="256" t="s">
        <v>90</v>
      </c>
      <c r="C34" s="255"/>
      <c r="D34" s="256"/>
      <c r="E34" s="257"/>
      <c r="F34" s="255"/>
      <c r="G34" s="258"/>
      <c r="H34" s="293"/>
      <c r="I34" s="303"/>
      <c r="J34" s="258"/>
      <c r="K34" s="293"/>
      <c r="L34" s="256"/>
      <c r="M34" s="258"/>
      <c r="N34" s="259"/>
      <c r="O34" s="255" t="s">
        <v>10</v>
      </c>
      <c r="P34" s="260">
        <v>0.42</v>
      </c>
      <c r="Q34" s="261">
        <v>2521</v>
      </c>
      <c r="R34" s="255"/>
      <c r="S34" s="256"/>
      <c r="T34" s="262"/>
      <c r="U34" s="314">
        <f>Tabulka16[[#This Row],[Tuny]]+Tabulka16[[#This Row],[Tuny2]]+Tabulka16[[#This Row],[Tuny3]]+Tabulka16[[#This Row],[Tuny4]]+Tabulka16[[#This Row],[Tuny5]]+Tabulka16[[#This Row],[Tuny6]]</f>
        <v>0.42</v>
      </c>
      <c r="V34" s="315">
        <f>Tabulka16[[#This Row],[Kč]]+Tabulka16[[#This Row],[Kč2]]+Tabulka16[[#This Row],[Kč3]]+Tabulka16[[#This Row],[Kč4]]+Tabulka16[[#This Row],[Kč5]]+Tabulka16[[#This Row],[Kč6]]</f>
        <v>2521</v>
      </c>
    </row>
    <row r="35" spans="1:22" ht="15.75" x14ac:dyDescent="0.25">
      <c r="A35" s="330"/>
      <c r="B35" s="264"/>
      <c r="C35" s="263"/>
      <c r="D35" s="264"/>
      <c r="E35" s="265"/>
      <c r="F35" s="263"/>
      <c r="G35" s="266"/>
      <c r="H35" s="294"/>
      <c r="I35" s="304"/>
      <c r="J35" s="266"/>
      <c r="K35" s="294"/>
      <c r="L35" s="264"/>
      <c r="M35" s="266"/>
      <c r="N35" s="267"/>
      <c r="O35" s="263"/>
      <c r="P35" s="268"/>
      <c r="Q35" s="269"/>
      <c r="R35" s="263"/>
      <c r="S35" s="264"/>
      <c r="T35" s="270"/>
      <c r="U35" s="316">
        <f>Tabulka16[[#This Row],[Tuny]]+Tabulka16[[#This Row],[Tuny2]]+Tabulka16[[#This Row],[Tuny3]]+Tabulka16[[#This Row],[Tuny4]]+Tabulka16[[#This Row],[Tuny5]]+Tabulka16[[#This Row],[Tuny6]]</f>
        <v>0</v>
      </c>
      <c r="V35" s="317">
        <f>Tabulka16[[#This Row],[Kč]]+Tabulka16[[#This Row],[Kč2]]+Tabulka16[[#This Row],[Kč3]]+Tabulka16[[#This Row],[Kč4]]+Tabulka16[[#This Row],[Kč5]]+Tabulka16[[#This Row],[Kč6]]</f>
        <v>0</v>
      </c>
    </row>
    <row r="36" spans="1:22" ht="15.75" x14ac:dyDescent="0.25">
      <c r="A36" s="332" t="s">
        <v>77</v>
      </c>
      <c r="B36" s="258" t="s">
        <v>89</v>
      </c>
      <c r="C36" s="279" t="s">
        <v>49</v>
      </c>
      <c r="D36" s="280">
        <v>8.81</v>
      </c>
      <c r="E36" s="281">
        <v>28165.16</v>
      </c>
      <c r="F36" s="279" t="s">
        <v>52</v>
      </c>
      <c r="G36" s="296">
        <v>1.21</v>
      </c>
      <c r="H36" s="297">
        <f>(1600+5805)*1.15</f>
        <v>8515.75</v>
      </c>
      <c r="I36" s="306" t="s">
        <v>50</v>
      </c>
      <c r="J36" s="296">
        <v>0.68</v>
      </c>
      <c r="K36" s="297">
        <f>(1120+1184)*1.15</f>
        <v>2649.6</v>
      </c>
      <c r="L36" s="258" t="s">
        <v>51</v>
      </c>
      <c r="M36" s="258">
        <v>1</v>
      </c>
      <c r="N36" s="282">
        <v>1897.5</v>
      </c>
      <c r="O36" s="279"/>
      <c r="P36" s="260"/>
      <c r="Q36" s="261"/>
      <c r="R36" s="279"/>
      <c r="S36" s="223"/>
      <c r="T36" s="283"/>
      <c r="U36" s="320">
        <f>Tabulka16[[#This Row],[Tuny]]+Tabulka16[[#This Row],[Tuny2]]+Tabulka16[[#This Row],[Tuny3]]+Tabulka16[[#This Row],[Tuny4]]+Tabulka16[[#This Row],[Tuny5]]+Tabulka16[[#This Row],[Tuny6]]</f>
        <v>11.7</v>
      </c>
      <c r="V36" s="321">
        <f>Tabulka16[[#This Row],[Kč]]+Tabulka16[[#This Row],[Kč2]]+Tabulka16[[#This Row],[Kč3]]+Tabulka16[[#This Row],[Kč4]]+Tabulka16[[#This Row],[Kč5]]+Tabulka16[[#This Row],[Kč6]]</f>
        <v>41228.01</v>
      </c>
    </row>
    <row r="37" spans="1:22" ht="15.75" x14ac:dyDescent="0.25">
      <c r="A37" s="329" t="s">
        <v>77</v>
      </c>
      <c r="B37" s="256" t="s">
        <v>90</v>
      </c>
      <c r="C37" s="255"/>
      <c r="D37" s="284"/>
      <c r="E37" s="285"/>
      <c r="F37" s="255"/>
      <c r="G37" s="256"/>
      <c r="H37" s="298"/>
      <c r="I37" s="303"/>
      <c r="J37" s="258"/>
      <c r="K37" s="293"/>
      <c r="L37" s="256"/>
      <c r="M37" s="258"/>
      <c r="N37" s="259"/>
      <c r="O37" s="255" t="s">
        <v>10</v>
      </c>
      <c r="P37" s="260">
        <v>0.15</v>
      </c>
      <c r="Q37" s="262">
        <v>601</v>
      </c>
      <c r="R37" s="255"/>
      <c r="S37" s="256"/>
      <c r="T37" s="262"/>
      <c r="U37" s="314">
        <f>Tabulka16[[#This Row],[Tuny]]+Tabulka16[[#This Row],[Tuny2]]+Tabulka16[[#This Row],[Tuny3]]+Tabulka16[[#This Row],[Tuny4]]+Tabulka16[[#This Row],[Tuny5]]+Tabulka16[[#This Row],[Tuny6]]</f>
        <v>0.15</v>
      </c>
      <c r="V37" s="315">
        <f>Tabulka16[[#This Row],[Kč]]+Tabulka16[[#This Row],[Kč2]]+Tabulka16[[#This Row],[Kč3]]+Tabulka16[[#This Row],[Kč4]]+Tabulka16[[#This Row],[Kč5]]+Tabulka16[[#This Row],[Kč6]]</f>
        <v>601</v>
      </c>
    </row>
    <row r="38" spans="1:22" ht="16.5" thickBot="1" x14ac:dyDescent="0.3">
      <c r="A38" s="333" t="s">
        <v>77</v>
      </c>
      <c r="B38" s="287" t="s">
        <v>89</v>
      </c>
      <c r="C38" s="286"/>
      <c r="D38" s="287"/>
      <c r="E38" s="288"/>
      <c r="F38" s="286"/>
      <c r="G38" s="287"/>
      <c r="H38" s="299"/>
      <c r="I38" s="307"/>
      <c r="J38" s="289"/>
      <c r="K38" s="308"/>
      <c r="L38" s="287"/>
      <c r="M38" s="289"/>
      <c r="N38" s="289"/>
      <c r="O38" s="286" t="s">
        <v>10</v>
      </c>
      <c r="P38" s="290">
        <v>3.92</v>
      </c>
      <c r="Q38" s="291">
        <v>17072.060000000001</v>
      </c>
      <c r="R38" s="286" t="s">
        <v>9</v>
      </c>
      <c r="S38" s="287">
        <v>0.4</v>
      </c>
      <c r="T38" s="291">
        <v>11373.3</v>
      </c>
      <c r="U38" s="322">
        <f>Tabulka16[[#This Row],[Tuny]]+Tabulka16[[#This Row],[Tuny2]]+Tabulka16[[#This Row],[Tuny3]]+Tabulka16[[#This Row],[Tuny4]]+Tabulka16[[#This Row],[Tuny5]]+Tabulka16[[#This Row],[Tuny6]]</f>
        <v>4.32</v>
      </c>
      <c r="V38" s="323">
        <f>Tabulka16[[#This Row],[Kč]]+Tabulka16[[#This Row],[Kč2]]+Tabulka16[[#This Row],[Kč3]]+Tabulka16[[#This Row],[Kč4]]+Tabulka16[[#This Row],[Kč5]]+Tabulka16[[#This Row],[Kč6]]</f>
        <v>28445.360000000001</v>
      </c>
    </row>
    <row r="39" spans="1:22" ht="16.5" thickTop="1" x14ac:dyDescent="0.25">
      <c r="A39" s="229" t="s">
        <v>21</v>
      </c>
      <c r="B39" s="230"/>
      <c r="C39" s="231" t="s">
        <v>93</v>
      </c>
      <c r="D39" s="232">
        <f>SUBTOTAL(109,D3:D38)</f>
        <v>124.78</v>
      </c>
      <c r="E39" s="233">
        <f>SUBTOTAL(109,E3:E38)</f>
        <v>390887.95999999996</v>
      </c>
      <c r="F39" s="231" t="s">
        <v>94</v>
      </c>
      <c r="G39" s="232">
        <f>SUBTOTAL(109,G3:G38)</f>
        <v>25.64</v>
      </c>
      <c r="H39" s="300">
        <f>SUBTOTAL(109,H3:H38)</f>
        <v>159453.25</v>
      </c>
      <c r="I39" s="309" t="s">
        <v>95</v>
      </c>
      <c r="J39" s="232">
        <f>SUBTOTAL(109,J3:J38)</f>
        <v>13.139999999999999</v>
      </c>
      <c r="K39" s="300">
        <f>SUBTOTAL(109,K3:K38)</f>
        <v>41972.6</v>
      </c>
      <c r="L39" s="232" t="s">
        <v>96</v>
      </c>
      <c r="M39" s="232">
        <f>SUBTOTAL(109,M3:M38)</f>
        <v>13.040000000000001</v>
      </c>
      <c r="N39" s="234">
        <f>SUBTOTAL(109,N3:N38)</f>
        <v>18733.5</v>
      </c>
      <c r="O39" s="231" t="s">
        <v>10</v>
      </c>
      <c r="P39" s="235">
        <f>SUBTOTAL(109,P3:P38)</f>
        <v>11.370000000000001</v>
      </c>
      <c r="Q39" s="236">
        <f>SUBTOTAL(109,Q3:Q38)</f>
        <v>59727.06</v>
      </c>
      <c r="R39" s="231" t="s">
        <v>17</v>
      </c>
      <c r="S39" s="232">
        <f>S3+S6+S9+S12+S15+S18+S21+S24+S27+S30+S33+S36</f>
        <v>2.0299999999999998</v>
      </c>
      <c r="T39" s="236">
        <f>T36+T33+T30+T27+T24+T21+T18+T15+T12+T9+T6+T3</f>
        <v>1591.2399999999998</v>
      </c>
      <c r="U39" s="324">
        <f>Tabulka16[[#This Row],[Tuny]]+Tabulka16[[#This Row],[Tuny2]]+Tabulka16[[#This Row],[Tuny3]]+Tabulka16[[#This Row],[Tuny4]]+Tabulka16[[#This Row],[Tuny5]]+Tabulka16[[#This Row],[Tuny6]]+P40+S40+S41</f>
        <v>253.63000000000002</v>
      </c>
      <c r="V39" s="325">
        <f>SUBTOTAL(109,V3:V38)</f>
        <v>695377.18</v>
      </c>
    </row>
    <row r="40" spans="1:22" ht="15.75" x14ac:dyDescent="0.25">
      <c r="A40" s="229"/>
      <c r="B40" s="230"/>
      <c r="C40" s="231"/>
      <c r="D40" s="232"/>
      <c r="E40" s="233"/>
      <c r="F40" s="231"/>
      <c r="G40" s="232"/>
      <c r="H40" s="300"/>
      <c r="I40" s="309"/>
      <c r="J40" s="232"/>
      <c r="K40" s="300"/>
      <c r="L40" s="232"/>
      <c r="M40" s="232"/>
      <c r="N40" s="234"/>
      <c r="O40" s="231" t="s">
        <v>9</v>
      </c>
      <c r="P40" s="235">
        <f>S38</f>
        <v>0.4</v>
      </c>
      <c r="Q40" s="236">
        <f>T38</f>
        <v>11373.3</v>
      </c>
      <c r="R40" s="231" t="s">
        <v>11</v>
      </c>
      <c r="S40" s="232">
        <f>S29+S17</f>
        <v>61.39</v>
      </c>
      <c r="T40" s="236">
        <f>T29+T17</f>
        <v>9423</v>
      </c>
      <c r="U40" s="324"/>
      <c r="V40" s="325"/>
    </row>
    <row r="41" spans="1:22" ht="15.75" x14ac:dyDescent="0.25">
      <c r="A41" s="229"/>
      <c r="B41" s="230"/>
      <c r="C41" s="231"/>
      <c r="D41" s="232"/>
      <c r="E41" s="233"/>
      <c r="F41" s="231"/>
      <c r="G41" s="232"/>
      <c r="H41" s="300"/>
      <c r="I41" s="309"/>
      <c r="J41" s="232"/>
      <c r="K41" s="300"/>
      <c r="L41" s="232"/>
      <c r="M41" s="232"/>
      <c r="N41" s="234"/>
      <c r="O41" s="231"/>
      <c r="P41" s="235"/>
      <c r="Q41" s="236"/>
      <c r="R41" s="231" t="s">
        <v>80</v>
      </c>
      <c r="S41" s="232">
        <f>S26</f>
        <v>1.84</v>
      </c>
      <c r="T41" s="236">
        <f>T26</f>
        <v>2215.27</v>
      </c>
      <c r="U41" s="324"/>
      <c r="V41" s="325"/>
    </row>
    <row r="42" spans="1:22" ht="16.5" thickBot="1" x14ac:dyDescent="0.3">
      <c r="A42" s="224"/>
      <c r="B42" s="225"/>
      <c r="C42" s="226"/>
      <c r="D42" s="227"/>
      <c r="E42" s="237"/>
      <c r="F42" s="226"/>
      <c r="G42" s="227"/>
      <c r="H42" s="301"/>
      <c r="I42" s="310"/>
      <c r="J42" s="227"/>
      <c r="K42" s="311"/>
      <c r="L42" s="227"/>
      <c r="M42" s="227"/>
      <c r="N42" s="227"/>
      <c r="O42" s="226"/>
      <c r="P42" s="227"/>
      <c r="Q42" s="228"/>
      <c r="R42" s="226"/>
      <c r="S42" s="227"/>
      <c r="T42" s="228"/>
      <c r="U42" s="326"/>
      <c r="V42" s="327"/>
    </row>
    <row r="43" spans="1:22" ht="16.5" thickTop="1" x14ac:dyDescent="0.25">
      <c r="A43" s="238"/>
      <c r="B43" s="238"/>
      <c r="C43" s="239"/>
      <c r="D43" s="240"/>
      <c r="E43" s="241"/>
      <c r="F43" s="239"/>
      <c r="G43" s="240"/>
      <c r="H43" s="240"/>
      <c r="I43" s="240"/>
      <c r="J43" s="240"/>
      <c r="K43" s="242"/>
      <c r="L43" s="240"/>
      <c r="M43" s="240"/>
      <c r="N43" s="241"/>
      <c r="O43" s="239"/>
      <c r="P43" s="240"/>
      <c r="Q43" s="243"/>
      <c r="R43" s="239"/>
      <c r="S43" s="240"/>
      <c r="T43" s="243"/>
      <c r="U43" s="244"/>
      <c r="V43" s="245">
        <f>T39+T40+Q40+T41+Q39+N39+K39+H39+E39</f>
        <v>695377.17999999993</v>
      </c>
    </row>
    <row r="44" spans="1:22" x14ac:dyDescent="0.25">
      <c r="F44" t="s">
        <v>97</v>
      </c>
      <c r="V44" s="126"/>
    </row>
    <row r="45" spans="1:22" x14ac:dyDescent="0.25">
      <c r="F45" t="s">
        <v>98</v>
      </c>
      <c r="Q45" s="335" t="s">
        <v>101</v>
      </c>
      <c r="R45" s="335"/>
      <c r="S45" s="335"/>
      <c r="T45" s="335"/>
      <c r="U45" s="335"/>
      <c r="V45" s="336">
        <f>Tabulka16[[#Totals],[CELKEM Kč]]</f>
        <v>695377.17999999993</v>
      </c>
    </row>
    <row r="46" spans="1:22" x14ac:dyDescent="0.25">
      <c r="Q46" s="335" t="s">
        <v>102</v>
      </c>
      <c r="R46" s="335"/>
      <c r="S46" s="335"/>
      <c r="T46" s="335"/>
      <c r="U46" s="335"/>
      <c r="V46" s="337">
        <f>D47+D48</f>
        <v>650</v>
      </c>
    </row>
    <row r="47" spans="1:22" x14ac:dyDescent="0.25">
      <c r="B47" s="334" t="s">
        <v>99</v>
      </c>
      <c r="C47" s="334"/>
      <c r="D47" s="334">
        <v>610</v>
      </c>
      <c r="Q47" s="335" t="s">
        <v>103</v>
      </c>
      <c r="R47" s="335"/>
      <c r="S47" s="335"/>
      <c r="T47" s="335"/>
      <c r="U47" s="335"/>
      <c r="V47" s="336">
        <f>V45/V46</f>
        <v>1069.8110461538461</v>
      </c>
    </row>
    <row r="48" spans="1:22" x14ac:dyDescent="0.25">
      <c r="B48" s="334" t="s">
        <v>100</v>
      </c>
      <c r="C48" s="334"/>
      <c r="D48" s="334">
        <v>40</v>
      </c>
    </row>
  </sheetData>
  <mergeCells count="1">
    <mergeCell ref="A1:V1"/>
  </mergeCells>
  <pageMargins left="0.7" right="0.7" top="0.78740157499999996" bottom="0.78740157499999996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9DED1F-EC18-4EE6-8ADA-4B1F5057C46C}">
          <x14:formula1>
            <xm:f>Tabulka2!$C$2:$C$7</xm:f>
          </x14:formula1>
          <xm:sqref>B3:B37</xm:sqref>
        </x14:dataValidation>
        <x14:dataValidation type="list" allowBlank="1" showInputMessage="1" showErrorMessage="1" xr:uid="{B4FCDF2F-E76D-4A1D-B7D9-ACB684C5D454}">
          <x14:formula1>
            <xm:f>Tabulka2!$A$2:$A$11</xm:f>
          </x14:formula1>
          <xm:sqref>C3:C42 F3:F42 I3:I42 L3:L42 O3:O42 R3:R42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024D-E0CA-45D1-9A8A-400CF3D2C902}">
  <dimension ref="A2:X72"/>
  <sheetViews>
    <sheetView topLeftCell="A43" zoomScaleNormal="100" workbookViewId="0">
      <selection activeCell="R59" sqref="R59"/>
    </sheetView>
  </sheetViews>
  <sheetFormatPr defaultRowHeight="15" x14ac:dyDescent="0.25"/>
  <cols>
    <col min="1" max="1" width="9.7109375" customWidth="1"/>
    <col min="2" max="2" width="17.7109375" customWidth="1"/>
    <col min="4" max="4" width="6.7109375" customWidth="1"/>
    <col min="5" max="5" width="12.42578125" bestFit="1" customWidth="1"/>
    <col min="6" max="6" width="11.42578125" customWidth="1"/>
    <col min="7" max="7" width="6.7109375" customWidth="1"/>
    <col min="8" max="8" width="14.5703125" customWidth="1"/>
    <col min="9" max="9" width="11.7109375" customWidth="1"/>
    <col min="10" max="10" width="6.7109375" customWidth="1"/>
    <col min="11" max="11" width="12.140625" customWidth="1"/>
    <col min="12" max="12" width="10.7109375" customWidth="1"/>
    <col min="13" max="13" width="6.7109375" customWidth="1"/>
    <col min="14" max="14" width="11.42578125" bestFit="1" customWidth="1"/>
    <col min="15" max="15" width="9.28515625" customWidth="1"/>
    <col min="16" max="16" width="6.7109375" customWidth="1"/>
    <col min="17" max="17" width="13.42578125" customWidth="1"/>
    <col min="18" max="18" width="10.42578125" customWidth="1"/>
    <col min="19" max="19" width="6.7109375" customWidth="1"/>
    <col min="20" max="20" width="13.28515625" customWidth="1"/>
    <col min="21" max="21" width="9.5703125" customWidth="1"/>
    <col min="22" max="22" width="15.140625" customWidth="1"/>
  </cols>
  <sheetData>
    <row r="2" spans="1:24" x14ac:dyDescent="0.25">
      <c r="A2" s="1" t="s">
        <v>45</v>
      </c>
      <c r="B2" s="1" t="s">
        <v>46</v>
      </c>
      <c r="C2" s="1" t="s">
        <v>78</v>
      </c>
      <c r="D2" s="1" t="s">
        <v>54</v>
      </c>
      <c r="E2" s="1" t="s">
        <v>55</v>
      </c>
      <c r="F2" s="1" t="s">
        <v>81</v>
      </c>
      <c r="G2" s="1" t="s">
        <v>56</v>
      </c>
      <c r="H2" s="1" t="s">
        <v>57</v>
      </c>
      <c r="I2" s="1" t="s">
        <v>82</v>
      </c>
      <c r="J2" s="1" t="s">
        <v>58</v>
      </c>
      <c r="K2" s="1" t="s">
        <v>59</v>
      </c>
      <c r="L2" s="1" t="s">
        <v>83</v>
      </c>
      <c r="M2" s="1" t="s">
        <v>60</v>
      </c>
      <c r="N2" s="1" t="s">
        <v>61</v>
      </c>
      <c r="O2" s="1" t="s">
        <v>84</v>
      </c>
      <c r="P2" s="1" t="s">
        <v>62</v>
      </c>
      <c r="Q2" s="1" t="s">
        <v>63</v>
      </c>
      <c r="R2" s="1" t="s">
        <v>85</v>
      </c>
      <c r="S2" s="1" t="s">
        <v>64</v>
      </c>
      <c r="T2" s="1" t="s">
        <v>65</v>
      </c>
      <c r="U2" s="1" t="s">
        <v>86</v>
      </c>
      <c r="V2" s="1" t="s">
        <v>87</v>
      </c>
      <c r="W2" s="1" t="s">
        <v>47</v>
      </c>
      <c r="X2" s="1" t="s">
        <v>48</v>
      </c>
    </row>
    <row r="3" spans="1:24" x14ac:dyDescent="0.25">
      <c r="A3" s="135" t="s">
        <v>66</v>
      </c>
      <c r="B3" s="135" t="s">
        <v>89</v>
      </c>
      <c r="C3" s="141" t="s">
        <v>49</v>
      </c>
      <c r="D3" s="142">
        <v>9.7200000000000006</v>
      </c>
      <c r="E3" s="143">
        <v>25061.58</v>
      </c>
      <c r="F3" s="141" t="s">
        <v>52</v>
      </c>
      <c r="G3" s="153">
        <v>1.3</v>
      </c>
      <c r="H3" s="154">
        <v>7710.75</v>
      </c>
      <c r="I3" s="155" t="s">
        <v>50</v>
      </c>
      <c r="J3" s="153">
        <v>0.82</v>
      </c>
      <c r="K3" s="154">
        <v>2870.4</v>
      </c>
      <c r="L3" s="155" t="s">
        <v>51</v>
      </c>
      <c r="M3" s="153">
        <v>1.1140000000000001</v>
      </c>
      <c r="N3" s="156">
        <v>1840</v>
      </c>
      <c r="O3" s="141"/>
      <c r="P3" s="160"/>
      <c r="Q3" s="161"/>
      <c r="R3" s="141"/>
      <c r="S3" s="155"/>
      <c r="T3" s="193"/>
      <c r="U3" s="172">
        <f>Tabulka17[[#This Row],[Tuny]]+Tabulka17[[#This Row],[Tuny2]]+Tabulka17[[#This Row],[Tuny3]]+Tabulka17[[#This Row],[Tuny4]]+Tabulka17[[#This Row],[Tuny5]]+Tabulka17[[#This Row],[Tuny6]]</f>
        <v>12.954000000000002</v>
      </c>
      <c r="V3" s="177">
        <f>Tabulka17[[#This Row],[Kč]]+Tabulka17[[#This Row],[Kč2]]+Tabulka17[[#This Row],[Kč3]]+Tabulka17[[#This Row],[Kč4]]+Tabulka17[[#This Row],[Kč5]]+Tabulka17[[#This Row],[Kč6]]</f>
        <v>37482.730000000003</v>
      </c>
      <c r="W3" s="135"/>
      <c r="X3" s="135"/>
    </row>
    <row r="4" spans="1:24" x14ac:dyDescent="0.25">
      <c r="A4" s="136" t="s">
        <v>66</v>
      </c>
      <c r="B4" s="136" t="s">
        <v>90</v>
      </c>
      <c r="C4" s="144"/>
      <c r="D4" s="132"/>
      <c r="E4" s="145"/>
      <c r="F4" s="144"/>
      <c r="G4" s="131"/>
      <c r="H4" s="157"/>
      <c r="I4" s="132"/>
      <c r="J4" s="131"/>
      <c r="K4" s="157"/>
      <c r="L4" s="132"/>
      <c r="M4" s="131"/>
      <c r="N4" s="158"/>
      <c r="O4" s="144" t="s">
        <v>10</v>
      </c>
      <c r="P4" s="133">
        <v>0.18</v>
      </c>
      <c r="Q4" s="162">
        <v>1080</v>
      </c>
      <c r="R4" s="144"/>
      <c r="S4" s="132"/>
      <c r="T4" s="194"/>
      <c r="U4" s="173">
        <f>Tabulka17[[#This Row],[Tuny]]+Tabulka17[[#This Row],[Tuny2]]+Tabulka17[[#This Row],[Tuny3]]+Tabulka17[[#This Row],[Tuny4]]+Tabulka17[[#This Row],[Tuny5]]+Tabulka17[[#This Row],[Tuny6]]</f>
        <v>0.18</v>
      </c>
      <c r="V4" s="178">
        <f>Tabulka17[[#This Row],[Kč]]+Tabulka17[[#This Row],[Kč2]]+Tabulka17[[#This Row],[Kč3]]+Tabulka17[[#This Row],[Kč4]]+Tabulka17[[#This Row],[Kč5]]+Tabulka17[[#This Row],[Kč6]]</f>
        <v>1080</v>
      </c>
      <c r="W4" s="136"/>
      <c r="X4" s="136"/>
    </row>
    <row r="5" spans="1:24" x14ac:dyDescent="0.25">
      <c r="A5" s="136"/>
      <c r="B5" s="136" t="s">
        <v>92</v>
      </c>
      <c r="C5" s="144"/>
      <c r="D5" s="132"/>
      <c r="E5" s="145"/>
      <c r="F5" s="144"/>
      <c r="G5" s="131"/>
      <c r="H5" s="157"/>
      <c r="I5" s="132"/>
      <c r="J5" s="131"/>
      <c r="K5" s="157"/>
      <c r="L5" s="132"/>
      <c r="M5" s="131"/>
      <c r="N5" s="158"/>
      <c r="O5" s="144"/>
      <c r="P5" s="133"/>
      <c r="Q5" s="162"/>
      <c r="R5" s="144"/>
      <c r="S5" s="132"/>
      <c r="T5" s="194"/>
      <c r="U5" s="173">
        <f>Tabulka17[[#This Row],[Tuny]]+Tabulka17[[#This Row],[Tuny2]]+Tabulka17[[#This Row],[Tuny3]]+Tabulka17[[#This Row],[Tuny4]]+Tabulka17[[#This Row],[Tuny5]]+Tabulka17[[#This Row],[Tuny6]]</f>
        <v>0</v>
      </c>
      <c r="V5" s="178">
        <f>Tabulka17[[#This Row],[Kč]]+Tabulka17[[#This Row],[Kč2]]+Tabulka17[[#This Row],[Kč3]]+Tabulka17[[#This Row],[Kč4]]+Tabulka17[[#This Row],[Kč5]]+Tabulka17[[#This Row],[Kč6]]</f>
        <v>0</v>
      </c>
      <c r="W5" s="136"/>
      <c r="X5" s="136"/>
    </row>
    <row r="6" spans="1:24" x14ac:dyDescent="0.25">
      <c r="A6" s="136"/>
      <c r="B6" s="136" t="s">
        <v>91</v>
      </c>
      <c r="C6" s="144"/>
      <c r="D6" s="132"/>
      <c r="E6" s="145"/>
      <c r="F6" s="144"/>
      <c r="G6" s="131"/>
      <c r="H6" s="157"/>
      <c r="I6" s="132"/>
      <c r="J6" s="131"/>
      <c r="K6" s="157"/>
      <c r="L6" s="132"/>
      <c r="M6" s="131"/>
      <c r="N6" s="158"/>
      <c r="O6" s="144"/>
      <c r="P6" s="133"/>
      <c r="Q6" s="162"/>
      <c r="R6" s="144"/>
      <c r="S6" s="132"/>
      <c r="T6" s="194"/>
      <c r="U6" s="173">
        <f>Tabulka17[[#This Row],[Tuny]]+Tabulka17[[#This Row],[Tuny2]]+Tabulka17[[#This Row],[Tuny3]]+Tabulka17[[#This Row],[Tuny4]]+Tabulka17[[#This Row],[Tuny5]]+Tabulka17[[#This Row],[Tuny6]]</f>
        <v>0</v>
      </c>
      <c r="V6" s="178">
        <f>Tabulka17[[#This Row],[Kč]]+Tabulka17[[#This Row],[Kč2]]+Tabulka17[[#This Row],[Kč3]]+Tabulka17[[#This Row],[Kč4]]+Tabulka17[[#This Row],[Kč5]]+Tabulka17[[#This Row],[Kč6]]</f>
        <v>0</v>
      </c>
      <c r="W6" s="136"/>
      <c r="X6" s="136"/>
    </row>
    <row r="7" spans="1:24" x14ac:dyDescent="0.25">
      <c r="A7" s="140"/>
      <c r="B7" s="140"/>
      <c r="C7" s="151"/>
      <c r="D7" s="152"/>
      <c r="E7" s="166"/>
      <c r="F7" s="151"/>
      <c r="G7" s="167"/>
      <c r="H7" s="168"/>
      <c r="I7" s="152"/>
      <c r="J7" s="167"/>
      <c r="K7" s="168"/>
      <c r="L7" s="152"/>
      <c r="M7" s="167"/>
      <c r="N7" s="169"/>
      <c r="O7" s="151"/>
      <c r="P7" s="170"/>
      <c r="Q7" s="171"/>
      <c r="R7" s="151"/>
      <c r="S7" s="152"/>
      <c r="T7" s="164"/>
      <c r="U7" s="174">
        <f>Tabulka17[[#This Row],[Tuny]]+Tabulka17[[#This Row],[Tuny2]]+Tabulka17[[#This Row],[Tuny3]]+Tabulka17[[#This Row],[Tuny4]]+Tabulka17[[#This Row],[Tuny5]]+Tabulka17[[#This Row],[Tuny6]]</f>
        <v>0</v>
      </c>
      <c r="V7" s="179">
        <f>Tabulka17[[#This Row],[Kč]]+Tabulka17[[#This Row],[Kč2]]+Tabulka17[[#This Row],[Kč3]]+Tabulka17[[#This Row],[Kč4]]+Tabulka17[[#This Row],[Kč5]]+Tabulka17[[#This Row],[Kč6]]</f>
        <v>0</v>
      </c>
      <c r="W7" s="140"/>
      <c r="X7" s="140"/>
    </row>
    <row r="8" spans="1:24" x14ac:dyDescent="0.25">
      <c r="A8" s="135" t="s">
        <v>67</v>
      </c>
      <c r="B8" s="135" t="s">
        <v>89</v>
      </c>
      <c r="C8" s="141" t="s">
        <v>49</v>
      </c>
      <c r="D8" s="142">
        <v>9.7200000000000006</v>
      </c>
      <c r="E8" s="156">
        <v>24425.05</v>
      </c>
      <c r="F8" s="141" t="s">
        <v>52</v>
      </c>
      <c r="G8" s="153">
        <v>1.08</v>
      </c>
      <c r="H8" s="154">
        <v>8280</v>
      </c>
      <c r="I8" s="155" t="s">
        <v>50</v>
      </c>
      <c r="J8" s="153">
        <v>0.52</v>
      </c>
      <c r="K8" s="154">
        <v>2355.1999999999998</v>
      </c>
      <c r="L8" s="155" t="s">
        <v>51</v>
      </c>
      <c r="M8" s="153">
        <v>0.98</v>
      </c>
      <c r="N8" s="156">
        <v>1840</v>
      </c>
      <c r="O8" s="141"/>
      <c r="P8" s="160"/>
      <c r="Q8" s="161"/>
      <c r="R8" s="141"/>
      <c r="S8" s="155"/>
      <c r="T8" s="193"/>
      <c r="U8" s="172">
        <f>Tabulka17[[#This Row],[Tuny]]+Tabulka17[[#This Row],[Tuny2]]+Tabulka17[[#This Row],[Tuny3]]+Tabulka17[[#This Row],[Tuny4]]+Tabulka17[[#This Row],[Tuny5]]+Tabulka17[[#This Row],[Tuny6]]</f>
        <v>12.3</v>
      </c>
      <c r="V8" s="177">
        <f>Tabulka17[[#This Row],[Kč]]+Tabulka17[[#This Row],[Kč2]]+Tabulka17[[#This Row],[Kč3]]+Tabulka17[[#This Row],[Kč4]]+Tabulka17[[#This Row],[Kč5]]+Tabulka17[[#This Row],[Kč6]]</f>
        <v>36900.25</v>
      </c>
      <c r="W8" s="135"/>
      <c r="X8" s="135"/>
    </row>
    <row r="9" spans="1:24" x14ac:dyDescent="0.25">
      <c r="A9" s="136" t="s">
        <v>67</v>
      </c>
      <c r="B9" s="136" t="s">
        <v>90</v>
      </c>
      <c r="C9" s="144"/>
      <c r="D9" s="132"/>
      <c r="E9" s="145"/>
      <c r="F9" s="144"/>
      <c r="G9" s="131"/>
      <c r="H9" s="157"/>
      <c r="I9" s="132"/>
      <c r="J9" s="131"/>
      <c r="K9" s="157"/>
      <c r="L9" s="132"/>
      <c r="M9" s="131"/>
      <c r="N9" s="158"/>
      <c r="O9" s="144" t="s">
        <v>10</v>
      </c>
      <c r="P9" s="133">
        <v>0.18</v>
      </c>
      <c r="Q9" s="162">
        <v>1080</v>
      </c>
      <c r="R9" s="144"/>
      <c r="S9" s="132"/>
      <c r="T9" s="194"/>
      <c r="U9" s="173">
        <f>Tabulka17[[#This Row],[Tuny]]+Tabulka17[[#This Row],[Tuny2]]+Tabulka17[[#This Row],[Tuny3]]+Tabulka17[[#This Row],[Tuny4]]+Tabulka17[[#This Row],[Tuny5]]+Tabulka17[[#This Row],[Tuny6]]</f>
        <v>0.18</v>
      </c>
      <c r="V9" s="178">
        <f>Tabulka17[[#This Row],[Kč]]+Tabulka17[[#This Row],[Kč2]]+Tabulka17[[#This Row],[Kč3]]+Tabulka17[[#This Row],[Kč4]]+Tabulka17[[#This Row],[Kč5]]+Tabulka17[[#This Row],[Kč6]]</f>
        <v>1080</v>
      </c>
      <c r="W9" s="136"/>
      <c r="X9" s="136"/>
    </row>
    <row r="10" spans="1:24" x14ac:dyDescent="0.25">
      <c r="A10" s="136"/>
      <c r="B10" s="136" t="s">
        <v>92</v>
      </c>
      <c r="C10" s="144"/>
      <c r="D10" s="132"/>
      <c r="E10" s="145"/>
      <c r="F10" s="144"/>
      <c r="G10" s="131"/>
      <c r="H10" s="157"/>
      <c r="I10" s="132"/>
      <c r="J10" s="131"/>
      <c r="K10" s="157"/>
      <c r="L10" s="132"/>
      <c r="M10" s="131"/>
      <c r="N10" s="158"/>
      <c r="O10" s="144"/>
      <c r="P10" s="133"/>
      <c r="Q10" s="162"/>
      <c r="R10" s="144"/>
      <c r="S10" s="132"/>
      <c r="T10" s="194"/>
      <c r="U10" s="173">
        <f>Tabulka17[[#This Row],[Tuny]]+Tabulka17[[#This Row],[Tuny2]]+Tabulka17[[#This Row],[Tuny3]]+Tabulka17[[#This Row],[Tuny4]]+Tabulka17[[#This Row],[Tuny5]]+Tabulka17[[#This Row],[Tuny6]]</f>
        <v>0</v>
      </c>
      <c r="V10" s="178">
        <f>Tabulka17[[#This Row],[Kč]]+Tabulka17[[#This Row],[Kč2]]+Tabulka17[[#This Row],[Kč3]]+Tabulka17[[#This Row],[Kč4]]+Tabulka17[[#This Row],[Kč5]]+Tabulka17[[#This Row],[Kč6]]</f>
        <v>0</v>
      </c>
      <c r="W10" s="136"/>
      <c r="X10" s="136"/>
    </row>
    <row r="11" spans="1:24" x14ac:dyDescent="0.25">
      <c r="A11" s="136"/>
      <c r="B11" s="136" t="s">
        <v>91</v>
      </c>
      <c r="C11" s="144"/>
      <c r="D11" s="132"/>
      <c r="E11" s="145"/>
      <c r="F11" s="144"/>
      <c r="G11" s="131"/>
      <c r="H11" s="157"/>
      <c r="I11" s="132"/>
      <c r="J11" s="131"/>
      <c r="K11" s="157"/>
      <c r="L11" s="132"/>
      <c r="M11" s="131"/>
      <c r="N11" s="158"/>
      <c r="O11" s="144"/>
      <c r="P11" s="133"/>
      <c r="Q11" s="162"/>
      <c r="R11" s="144"/>
      <c r="S11" s="132"/>
      <c r="T11" s="194"/>
      <c r="U11" s="173">
        <f>Tabulka17[[#This Row],[Tuny]]+Tabulka17[[#This Row],[Tuny2]]+Tabulka17[[#This Row],[Tuny3]]+Tabulka17[[#This Row],[Tuny4]]+Tabulka17[[#This Row],[Tuny5]]+Tabulka17[[#This Row],[Tuny6]]</f>
        <v>0</v>
      </c>
      <c r="V11" s="178">
        <f>Tabulka17[[#This Row],[Kč]]+Tabulka17[[#This Row],[Kč2]]+Tabulka17[[#This Row],[Kč3]]+Tabulka17[[#This Row],[Kč4]]+Tabulka17[[#This Row],[Kč5]]+Tabulka17[[#This Row],[Kč6]]</f>
        <v>0</v>
      </c>
      <c r="W11" s="136"/>
      <c r="X11" s="136"/>
    </row>
    <row r="12" spans="1:24" x14ac:dyDescent="0.25">
      <c r="A12" s="140"/>
      <c r="B12" s="140"/>
      <c r="C12" s="151"/>
      <c r="D12" s="152"/>
      <c r="E12" s="166"/>
      <c r="F12" s="151"/>
      <c r="G12" s="167"/>
      <c r="H12" s="168"/>
      <c r="I12" s="152"/>
      <c r="J12" s="167"/>
      <c r="K12" s="168"/>
      <c r="L12" s="152"/>
      <c r="M12" s="167"/>
      <c r="N12" s="169"/>
      <c r="O12" s="151"/>
      <c r="P12" s="170"/>
      <c r="Q12" s="171"/>
      <c r="R12" s="151"/>
      <c r="S12" s="152"/>
      <c r="T12" s="164"/>
      <c r="U12" s="174">
        <f>Tabulka17[[#This Row],[Tuny]]+Tabulka17[[#This Row],[Tuny2]]+Tabulka17[[#This Row],[Tuny3]]+Tabulka17[[#This Row],[Tuny4]]+Tabulka17[[#This Row],[Tuny5]]+Tabulka17[[#This Row],[Tuny6]]</f>
        <v>0</v>
      </c>
      <c r="V12" s="179">
        <f>Tabulka17[[#This Row],[Kč]]+Tabulka17[[#This Row],[Kč2]]+Tabulka17[[#This Row],[Kč3]]+Tabulka17[[#This Row],[Kč4]]+Tabulka17[[#This Row],[Kč5]]+Tabulka17[[#This Row],[Kč6]]</f>
        <v>0</v>
      </c>
      <c r="W12" s="140"/>
      <c r="X12" s="140"/>
    </row>
    <row r="13" spans="1:24" x14ac:dyDescent="0.25">
      <c r="A13" s="135" t="s">
        <v>68</v>
      </c>
      <c r="B13" s="135" t="s">
        <v>89</v>
      </c>
      <c r="C13" s="141" t="s">
        <v>49</v>
      </c>
      <c r="D13" s="142">
        <v>9.44</v>
      </c>
      <c r="E13" s="156">
        <v>24362.78</v>
      </c>
      <c r="F13" s="141" t="s">
        <v>52</v>
      </c>
      <c r="G13" s="153">
        <v>1.22</v>
      </c>
      <c r="H13" s="154">
        <v>7503.75</v>
      </c>
      <c r="I13" s="155" t="s">
        <v>50</v>
      </c>
      <c r="J13" s="153">
        <v>1.32</v>
      </c>
      <c r="K13" s="154">
        <v>5299.2</v>
      </c>
      <c r="L13" s="155" t="s">
        <v>51</v>
      </c>
      <c r="M13" s="153">
        <v>0.91</v>
      </c>
      <c r="N13" s="156">
        <v>1840</v>
      </c>
      <c r="O13" s="141"/>
      <c r="P13" s="160"/>
      <c r="Q13" s="161"/>
      <c r="R13" s="141"/>
      <c r="S13" s="155"/>
      <c r="T13" s="193"/>
      <c r="U13" s="172">
        <f>Tabulka17[[#This Row],[Tuny]]+Tabulka17[[#This Row],[Tuny2]]+Tabulka17[[#This Row],[Tuny3]]+Tabulka17[[#This Row],[Tuny4]]+Tabulka17[[#This Row],[Tuny5]]+Tabulka17[[#This Row],[Tuny6]]</f>
        <v>12.89</v>
      </c>
      <c r="V13" s="177">
        <f>Tabulka17[[#This Row],[Kč]]+Tabulka17[[#This Row],[Kč2]]+Tabulka17[[#This Row],[Kč3]]+Tabulka17[[#This Row],[Kč4]]+Tabulka17[[#This Row],[Kč5]]+Tabulka17[[#This Row],[Kč6]]</f>
        <v>39005.729999999996</v>
      </c>
      <c r="W13" s="135"/>
      <c r="X13" s="135"/>
    </row>
    <row r="14" spans="1:24" x14ac:dyDescent="0.25">
      <c r="A14" s="136" t="s">
        <v>68</v>
      </c>
      <c r="B14" s="136" t="s">
        <v>90</v>
      </c>
      <c r="C14" s="144"/>
      <c r="D14" s="132"/>
      <c r="E14" s="145"/>
      <c r="F14" s="144"/>
      <c r="G14" s="131"/>
      <c r="H14" s="157"/>
      <c r="I14" s="132"/>
      <c r="J14" s="131"/>
      <c r="K14" s="157"/>
      <c r="L14" s="132"/>
      <c r="M14" s="131"/>
      <c r="N14" s="158"/>
      <c r="O14" s="144" t="s">
        <v>10</v>
      </c>
      <c r="P14" s="133">
        <v>0.7</v>
      </c>
      <c r="Q14" s="162">
        <v>4201</v>
      </c>
      <c r="R14" s="144"/>
      <c r="S14" s="132"/>
      <c r="T14" s="194"/>
      <c r="U14" s="173">
        <f>Tabulka17[[#This Row],[Tuny]]+Tabulka17[[#This Row],[Tuny2]]+Tabulka17[[#This Row],[Tuny3]]+Tabulka17[[#This Row],[Tuny4]]+Tabulka17[[#This Row],[Tuny5]]+Tabulka17[[#This Row],[Tuny6]]</f>
        <v>0.7</v>
      </c>
      <c r="V14" s="178">
        <f>Tabulka17[[#This Row],[Kč]]+Tabulka17[[#This Row],[Kč2]]+Tabulka17[[#This Row],[Kč3]]+Tabulka17[[#This Row],[Kč4]]+Tabulka17[[#This Row],[Kč5]]+Tabulka17[[#This Row],[Kč6]]</f>
        <v>4201</v>
      </c>
      <c r="W14" s="136"/>
      <c r="X14" s="136"/>
    </row>
    <row r="15" spans="1:24" x14ac:dyDescent="0.25">
      <c r="A15" s="136"/>
      <c r="B15" s="136" t="s">
        <v>92</v>
      </c>
      <c r="C15" s="144"/>
      <c r="D15" s="132"/>
      <c r="E15" s="145"/>
      <c r="F15" s="144"/>
      <c r="G15" s="131"/>
      <c r="H15" s="157"/>
      <c r="I15" s="132"/>
      <c r="J15" s="131"/>
      <c r="K15" s="157"/>
      <c r="L15" s="132"/>
      <c r="M15" s="131"/>
      <c r="N15" s="158"/>
      <c r="O15" s="144"/>
      <c r="P15" s="133"/>
      <c r="Q15" s="162"/>
      <c r="R15" s="144"/>
      <c r="S15" s="132"/>
      <c r="T15" s="194"/>
      <c r="U15" s="173">
        <f>Tabulka17[[#This Row],[Tuny]]+Tabulka17[[#This Row],[Tuny2]]+Tabulka17[[#This Row],[Tuny3]]+Tabulka17[[#This Row],[Tuny4]]+Tabulka17[[#This Row],[Tuny5]]+Tabulka17[[#This Row],[Tuny6]]</f>
        <v>0</v>
      </c>
      <c r="V15" s="178">
        <f>Tabulka17[[#This Row],[Kč]]+Tabulka17[[#This Row],[Kč2]]+Tabulka17[[#This Row],[Kč3]]+Tabulka17[[#This Row],[Kč4]]+Tabulka17[[#This Row],[Kč5]]+Tabulka17[[#This Row],[Kč6]]</f>
        <v>0</v>
      </c>
      <c r="W15" s="136"/>
      <c r="X15" s="136"/>
    </row>
    <row r="16" spans="1:24" x14ac:dyDescent="0.25">
      <c r="A16" s="136"/>
      <c r="B16" s="136" t="s">
        <v>91</v>
      </c>
      <c r="C16" s="144"/>
      <c r="D16" s="132"/>
      <c r="E16" s="145"/>
      <c r="F16" s="144"/>
      <c r="G16" s="131"/>
      <c r="H16" s="157"/>
      <c r="I16" s="132"/>
      <c r="J16" s="131"/>
      <c r="K16" s="157"/>
      <c r="L16" s="132"/>
      <c r="M16" s="131"/>
      <c r="N16" s="158"/>
      <c r="O16" s="144"/>
      <c r="P16" s="133"/>
      <c r="Q16" s="162"/>
      <c r="R16" s="144"/>
      <c r="S16" s="132"/>
      <c r="T16" s="194"/>
      <c r="U16" s="173">
        <f>Tabulka17[[#This Row],[Tuny]]+Tabulka17[[#This Row],[Tuny2]]+Tabulka17[[#This Row],[Tuny3]]+Tabulka17[[#This Row],[Tuny4]]+Tabulka17[[#This Row],[Tuny5]]+Tabulka17[[#This Row],[Tuny6]]</f>
        <v>0</v>
      </c>
      <c r="V16" s="178">
        <f>Tabulka17[[#This Row],[Kč]]+Tabulka17[[#This Row],[Kč2]]+Tabulka17[[#This Row],[Kč3]]+Tabulka17[[#This Row],[Kč4]]+Tabulka17[[#This Row],[Kč5]]+Tabulka17[[#This Row],[Kč6]]</f>
        <v>0</v>
      </c>
      <c r="W16" s="136"/>
      <c r="X16" s="136"/>
    </row>
    <row r="17" spans="1:24" x14ac:dyDescent="0.25">
      <c r="A17" s="140"/>
      <c r="B17" s="140"/>
      <c r="C17" s="151"/>
      <c r="D17" s="152"/>
      <c r="E17" s="166"/>
      <c r="F17" s="151"/>
      <c r="G17" s="167"/>
      <c r="H17" s="168"/>
      <c r="I17" s="152"/>
      <c r="J17" s="167"/>
      <c r="K17" s="168"/>
      <c r="L17" s="152"/>
      <c r="M17" s="167"/>
      <c r="N17" s="169"/>
      <c r="O17" s="151"/>
      <c r="P17" s="170"/>
      <c r="Q17" s="171"/>
      <c r="R17" s="151"/>
      <c r="S17" s="152"/>
      <c r="T17" s="164"/>
      <c r="U17" s="174">
        <f>Tabulka17[[#This Row],[Tuny]]+Tabulka17[[#This Row],[Tuny2]]+Tabulka17[[#This Row],[Tuny3]]+Tabulka17[[#This Row],[Tuny4]]+Tabulka17[[#This Row],[Tuny5]]+Tabulka17[[#This Row],[Tuny6]]</f>
        <v>0</v>
      </c>
      <c r="V17" s="179">
        <f>Tabulka17[[#This Row],[Kč]]+Tabulka17[[#This Row],[Kč2]]+Tabulka17[[#This Row],[Kč3]]+Tabulka17[[#This Row],[Kč4]]+Tabulka17[[#This Row],[Kč5]]+Tabulka17[[#This Row],[Kč6]]</f>
        <v>0</v>
      </c>
      <c r="W17" s="140"/>
      <c r="X17" s="140"/>
    </row>
    <row r="18" spans="1:24" x14ac:dyDescent="0.25">
      <c r="A18" s="135" t="s">
        <v>69</v>
      </c>
      <c r="B18" s="135" t="s">
        <v>89</v>
      </c>
      <c r="C18" s="141" t="s">
        <v>49</v>
      </c>
      <c r="D18" s="142">
        <v>9.0399999999999991</v>
      </c>
      <c r="E18" s="156">
        <v>23943.94</v>
      </c>
      <c r="F18" s="141" t="s">
        <v>52</v>
      </c>
      <c r="G18" s="153">
        <v>1.22</v>
      </c>
      <c r="H18" s="154">
        <v>8073</v>
      </c>
      <c r="I18" s="155" t="s">
        <v>50</v>
      </c>
      <c r="J18" s="153">
        <v>0.72</v>
      </c>
      <c r="K18" s="154">
        <v>2723.2</v>
      </c>
      <c r="L18" s="155" t="s">
        <v>51</v>
      </c>
      <c r="M18" s="153">
        <v>2.15</v>
      </c>
      <c r="N18" s="156">
        <v>3795</v>
      </c>
      <c r="O18" s="141"/>
      <c r="P18" s="160"/>
      <c r="Q18" s="161"/>
      <c r="R18" s="141"/>
      <c r="S18" s="155"/>
      <c r="T18" s="193"/>
      <c r="U18" s="172">
        <f>Tabulka17[[#This Row],[Tuny]]+Tabulka17[[#This Row],[Tuny2]]+Tabulka17[[#This Row],[Tuny3]]+Tabulka17[[#This Row],[Tuny4]]+Tabulka17[[#This Row],[Tuny5]]+Tabulka17[[#This Row],[Tuny6]]</f>
        <v>13.13</v>
      </c>
      <c r="V18" s="177">
        <f>Tabulka17[[#This Row],[Kč]]+Tabulka17[[#This Row],[Kč2]]+Tabulka17[[#This Row],[Kč3]]+Tabulka17[[#This Row],[Kč4]]+Tabulka17[[#This Row],[Kč5]]+Tabulka17[[#This Row],[Kč6]]</f>
        <v>38535.14</v>
      </c>
      <c r="W18" s="135"/>
      <c r="X18" s="135"/>
    </row>
    <row r="19" spans="1:24" x14ac:dyDescent="0.25">
      <c r="A19" s="136" t="s">
        <v>69</v>
      </c>
      <c r="B19" s="136" t="s">
        <v>90</v>
      </c>
      <c r="C19" s="144"/>
      <c r="D19" s="132"/>
      <c r="E19" s="145"/>
      <c r="F19" s="144"/>
      <c r="G19" s="131"/>
      <c r="H19" s="157"/>
      <c r="I19" s="132"/>
      <c r="J19" s="131"/>
      <c r="K19" s="157"/>
      <c r="L19" s="132"/>
      <c r="M19" s="131"/>
      <c r="N19" s="158"/>
      <c r="O19" s="144" t="s">
        <v>10</v>
      </c>
      <c r="P19" s="133">
        <v>0.1</v>
      </c>
      <c r="Q19" s="162">
        <v>600</v>
      </c>
      <c r="R19" s="144"/>
      <c r="S19" s="132"/>
      <c r="T19" s="194"/>
      <c r="U19" s="173">
        <f>Tabulka17[[#This Row],[Tuny]]+Tabulka17[[#This Row],[Tuny2]]+Tabulka17[[#This Row],[Tuny3]]+Tabulka17[[#This Row],[Tuny4]]+Tabulka17[[#This Row],[Tuny5]]+Tabulka17[[#This Row],[Tuny6]]</f>
        <v>0.1</v>
      </c>
      <c r="V19" s="178">
        <f>Tabulka17[[#This Row],[Kč]]+Tabulka17[[#This Row],[Kč2]]+Tabulka17[[#This Row],[Kč3]]+Tabulka17[[#This Row],[Kč4]]+Tabulka17[[#This Row],[Kč5]]+Tabulka17[[#This Row],[Kč6]]</f>
        <v>600</v>
      </c>
      <c r="W19" s="136"/>
      <c r="X19" s="136"/>
    </row>
    <row r="20" spans="1:24" x14ac:dyDescent="0.25">
      <c r="A20" s="136"/>
      <c r="B20" s="136" t="s">
        <v>92</v>
      </c>
      <c r="C20" s="144"/>
      <c r="D20" s="132"/>
      <c r="E20" s="145"/>
      <c r="F20" s="144"/>
      <c r="G20" s="131"/>
      <c r="H20" s="157"/>
      <c r="I20" s="132"/>
      <c r="J20" s="131"/>
      <c r="K20" s="157"/>
      <c r="L20" s="132"/>
      <c r="M20" s="131"/>
      <c r="N20" s="158"/>
      <c r="O20" s="144"/>
      <c r="P20" s="133"/>
      <c r="Q20" s="162"/>
      <c r="R20" s="144"/>
      <c r="S20" s="132"/>
      <c r="T20" s="194"/>
      <c r="U20" s="173">
        <f>Tabulka17[[#This Row],[Tuny]]+Tabulka17[[#This Row],[Tuny2]]+Tabulka17[[#This Row],[Tuny3]]+Tabulka17[[#This Row],[Tuny4]]+Tabulka17[[#This Row],[Tuny5]]+Tabulka17[[#This Row],[Tuny6]]</f>
        <v>0</v>
      </c>
      <c r="V20" s="178">
        <f>Tabulka17[[#This Row],[Kč]]+Tabulka17[[#This Row],[Kč2]]+Tabulka17[[#This Row],[Kč3]]+Tabulka17[[#This Row],[Kč4]]+Tabulka17[[#This Row],[Kč5]]+Tabulka17[[#This Row],[Kč6]]</f>
        <v>0</v>
      </c>
      <c r="W20" s="136"/>
      <c r="X20" s="136"/>
    </row>
    <row r="21" spans="1:24" x14ac:dyDescent="0.25">
      <c r="A21" s="136"/>
      <c r="B21" s="136" t="s">
        <v>91</v>
      </c>
      <c r="C21" s="144"/>
      <c r="D21" s="132"/>
      <c r="E21" s="145"/>
      <c r="F21" s="144"/>
      <c r="G21" s="131"/>
      <c r="H21" s="157"/>
      <c r="I21" s="132"/>
      <c r="J21" s="131"/>
      <c r="K21" s="157"/>
      <c r="L21" s="132"/>
      <c r="M21" s="131"/>
      <c r="N21" s="158"/>
      <c r="O21" s="144"/>
      <c r="P21" s="133"/>
      <c r="Q21" s="162"/>
      <c r="R21" s="144"/>
      <c r="S21" s="132"/>
      <c r="T21" s="194"/>
      <c r="U21" s="173">
        <f>Tabulka17[[#This Row],[Tuny]]+Tabulka17[[#This Row],[Tuny2]]+Tabulka17[[#This Row],[Tuny3]]+Tabulka17[[#This Row],[Tuny4]]+Tabulka17[[#This Row],[Tuny5]]+Tabulka17[[#This Row],[Tuny6]]</f>
        <v>0</v>
      </c>
      <c r="V21" s="178">
        <f>Tabulka17[[#This Row],[Kč]]+Tabulka17[[#This Row],[Kč2]]+Tabulka17[[#This Row],[Kč3]]+Tabulka17[[#This Row],[Kč4]]+Tabulka17[[#This Row],[Kč5]]+Tabulka17[[#This Row],[Kč6]]</f>
        <v>0</v>
      </c>
      <c r="W21" s="136"/>
      <c r="X21" s="136"/>
    </row>
    <row r="22" spans="1:24" x14ac:dyDescent="0.25">
      <c r="A22" s="140"/>
      <c r="B22" s="140"/>
      <c r="C22" s="151"/>
      <c r="D22" s="152"/>
      <c r="E22" s="166"/>
      <c r="F22" s="151"/>
      <c r="G22" s="167"/>
      <c r="H22" s="168"/>
      <c r="I22" s="152"/>
      <c r="J22" s="167"/>
      <c r="K22" s="168"/>
      <c r="L22" s="152"/>
      <c r="M22" s="167"/>
      <c r="N22" s="169"/>
      <c r="O22" s="151"/>
      <c r="P22" s="170"/>
      <c r="Q22" s="171"/>
      <c r="R22" s="151"/>
      <c r="S22" s="152"/>
      <c r="T22" s="164"/>
      <c r="U22" s="174">
        <f>Tabulka17[[#This Row],[Tuny]]+Tabulka17[[#This Row],[Tuny2]]+Tabulka17[[#This Row],[Tuny3]]+Tabulka17[[#This Row],[Tuny4]]+Tabulka17[[#This Row],[Tuny5]]+Tabulka17[[#This Row],[Tuny6]]</f>
        <v>0</v>
      </c>
      <c r="V22" s="179">
        <f>Tabulka17[[#This Row],[Kč]]+Tabulka17[[#This Row],[Kč2]]+Tabulka17[[#This Row],[Kč3]]+Tabulka17[[#This Row],[Kč4]]+Tabulka17[[#This Row],[Kč5]]+Tabulka17[[#This Row],[Kč6]]</f>
        <v>0</v>
      </c>
      <c r="W22" s="140"/>
      <c r="X22" s="140"/>
    </row>
    <row r="23" spans="1:24" x14ac:dyDescent="0.25">
      <c r="A23" s="135" t="s">
        <v>70</v>
      </c>
      <c r="B23" s="135" t="s">
        <v>89</v>
      </c>
      <c r="C23" s="141" t="s">
        <v>49</v>
      </c>
      <c r="D23" s="142">
        <v>12.7</v>
      </c>
      <c r="E23" s="156">
        <v>32824.269999999997</v>
      </c>
      <c r="F23" s="141" t="s">
        <v>52</v>
      </c>
      <c r="G23" s="153">
        <v>3.1</v>
      </c>
      <c r="H23" s="154">
        <v>17106.25</v>
      </c>
      <c r="I23" s="155" t="s">
        <v>50</v>
      </c>
      <c r="J23" s="153">
        <v>0.88</v>
      </c>
      <c r="K23" s="154">
        <v>2944</v>
      </c>
      <c r="L23" s="155" t="s">
        <v>51</v>
      </c>
      <c r="M23" s="153">
        <v>1.25</v>
      </c>
      <c r="N23" s="156">
        <v>1897.5</v>
      </c>
      <c r="O23" s="141" t="s">
        <v>10</v>
      </c>
      <c r="P23" s="160">
        <v>6.1</v>
      </c>
      <c r="Q23" s="161">
        <v>32595.78</v>
      </c>
      <c r="R23" s="141" t="s">
        <v>9</v>
      </c>
      <c r="S23" s="155">
        <v>0.34</v>
      </c>
      <c r="T23" s="193">
        <v>7870.6</v>
      </c>
      <c r="U23" s="172">
        <f>Tabulka17[[#This Row],[Tuny]]+Tabulka17[[#This Row],[Tuny2]]+Tabulka17[[#This Row],[Tuny3]]+Tabulka17[[#This Row],[Tuny4]]+Tabulka17[[#This Row],[Tuny5]]+Tabulka17[[#This Row],[Tuny6]]</f>
        <v>24.37</v>
      </c>
      <c r="V23" s="177">
        <f>Tabulka17[[#This Row],[Kč]]+Tabulka17[[#This Row],[Kč2]]+Tabulka17[[#This Row],[Kč3]]+Tabulka17[[#This Row],[Kč4]]+Tabulka17[[#This Row],[Kč5]]+Tabulka17[[#This Row],[Kč6]]</f>
        <v>95238.399999999994</v>
      </c>
      <c r="W23" s="135"/>
      <c r="X23" s="135"/>
    </row>
    <row r="24" spans="1:24" x14ac:dyDescent="0.25">
      <c r="A24" s="136" t="s">
        <v>70</v>
      </c>
      <c r="B24" s="136" t="s">
        <v>90</v>
      </c>
      <c r="C24" s="144"/>
      <c r="D24" s="132"/>
      <c r="E24" s="145"/>
      <c r="F24" s="144"/>
      <c r="G24" s="131"/>
      <c r="H24" s="157"/>
      <c r="I24" s="132"/>
      <c r="J24" s="131"/>
      <c r="K24" s="157"/>
      <c r="L24" s="132"/>
      <c r="M24" s="131"/>
      <c r="N24" s="158"/>
      <c r="O24" s="144" t="s">
        <v>10</v>
      </c>
      <c r="P24" s="133">
        <v>0.09</v>
      </c>
      <c r="Q24" s="162">
        <v>540</v>
      </c>
      <c r="R24" s="144"/>
      <c r="S24" s="132"/>
      <c r="T24" s="194"/>
      <c r="U24" s="173">
        <f>Tabulka17[[#This Row],[Tuny]]+Tabulka17[[#This Row],[Tuny2]]+Tabulka17[[#This Row],[Tuny3]]+Tabulka17[[#This Row],[Tuny4]]+Tabulka17[[#This Row],[Tuny5]]+Tabulka17[[#This Row],[Tuny6]]</f>
        <v>0.09</v>
      </c>
      <c r="V24" s="178">
        <f>Tabulka17[[#This Row],[Kč]]+Tabulka17[[#This Row],[Kč2]]+Tabulka17[[#This Row],[Kč3]]+Tabulka17[[#This Row],[Kč4]]+Tabulka17[[#This Row],[Kč5]]+Tabulka17[[#This Row],[Kč6]]</f>
        <v>540</v>
      </c>
      <c r="W24" s="136"/>
      <c r="X24" s="136"/>
    </row>
    <row r="25" spans="1:24" x14ac:dyDescent="0.25">
      <c r="A25" s="136"/>
      <c r="B25" s="136" t="s">
        <v>92</v>
      </c>
      <c r="C25" s="144"/>
      <c r="D25" s="132"/>
      <c r="E25" s="145"/>
      <c r="F25" s="144"/>
      <c r="G25" s="131"/>
      <c r="H25" s="157"/>
      <c r="I25" s="132"/>
      <c r="J25" s="131"/>
      <c r="K25" s="157"/>
      <c r="L25" s="132"/>
      <c r="M25" s="131"/>
      <c r="N25" s="158"/>
      <c r="O25" s="144"/>
      <c r="P25" s="133"/>
      <c r="Q25" s="162"/>
      <c r="R25" s="144"/>
      <c r="S25" s="132"/>
      <c r="T25" s="194"/>
      <c r="U25" s="173">
        <f>Tabulka17[[#This Row],[Tuny]]+Tabulka17[[#This Row],[Tuny2]]+Tabulka17[[#This Row],[Tuny3]]+Tabulka17[[#This Row],[Tuny4]]+Tabulka17[[#This Row],[Tuny5]]+Tabulka17[[#This Row],[Tuny6]]</f>
        <v>0</v>
      </c>
      <c r="V25" s="178">
        <f>Tabulka17[[#This Row],[Kč]]+Tabulka17[[#This Row],[Kč2]]+Tabulka17[[#This Row],[Kč3]]+Tabulka17[[#This Row],[Kč4]]+Tabulka17[[#This Row],[Kč5]]+Tabulka17[[#This Row],[Kč6]]</f>
        <v>0</v>
      </c>
      <c r="W25" s="136"/>
      <c r="X25" s="136"/>
    </row>
    <row r="26" spans="1:24" x14ac:dyDescent="0.25">
      <c r="A26" s="140"/>
      <c r="B26" s="140" t="s">
        <v>91</v>
      </c>
      <c r="C26" s="151"/>
      <c r="D26" s="152"/>
      <c r="E26" s="166"/>
      <c r="F26" s="151"/>
      <c r="G26" s="167"/>
      <c r="H26" s="168"/>
      <c r="I26" s="152"/>
      <c r="J26" s="167"/>
      <c r="K26" s="168"/>
      <c r="L26" s="152"/>
      <c r="M26" s="167"/>
      <c r="N26" s="169"/>
      <c r="O26" s="151"/>
      <c r="P26" s="170"/>
      <c r="Q26" s="171"/>
      <c r="R26" s="151" t="s">
        <v>11</v>
      </c>
      <c r="S26" s="152"/>
      <c r="T26" s="164"/>
      <c r="U26" s="174">
        <f>Tabulka17[[#This Row],[Tuny]]+Tabulka17[[#This Row],[Tuny2]]+Tabulka17[[#This Row],[Tuny3]]+Tabulka17[[#This Row],[Tuny4]]+Tabulka17[[#This Row],[Tuny5]]+Tabulka17[[#This Row],[Tuny6]]</f>
        <v>0</v>
      </c>
      <c r="V26" s="179">
        <f>Tabulka17[[#This Row],[Kč]]+Tabulka17[[#This Row],[Kč2]]+Tabulka17[[#This Row],[Kč3]]+Tabulka17[[#This Row],[Kč4]]+Tabulka17[[#This Row],[Kč5]]+Tabulka17[[#This Row],[Kč6]]</f>
        <v>0</v>
      </c>
      <c r="W26" s="140"/>
      <c r="X26" s="140"/>
    </row>
    <row r="27" spans="1:24" x14ac:dyDescent="0.25">
      <c r="A27" s="137"/>
      <c r="B27" s="137"/>
      <c r="C27" s="146"/>
      <c r="E27" s="338"/>
      <c r="F27" s="146"/>
      <c r="G27" s="131"/>
      <c r="H27" s="157"/>
      <c r="J27" s="131"/>
      <c r="K27" s="157"/>
      <c r="M27" s="131"/>
      <c r="N27" s="158"/>
      <c r="O27" s="146"/>
      <c r="P27" s="134"/>
      <c r="Q27" s="163"/>
      <c r="R27" s="146"/>
      <c r="T27" s="205"/>
      <c r="U27" s="176">
        <f>Tabulka17[[#This Row],[Tuny]]+Tabulka17[[#This Row],[Tuny2]]+Tabulka17[[#This Row],[Tuny3]]+Tabulka17[[#This Row],[Tuny4]]+Tabulka17[[#This Row],[Tuny5]]+Tabulka17[[#This Row],[Tuny6]]</f>
        <v>0</v>
      </c>
      <c r="V27" s="181">
        <f>Tabulka17[[#This Row],[Kč]]+Tabulka17[[#This Row],[Kč2]]+Tabulka17[[#This Row],[Kč3]]+Tabulka17[[#This Row],[Kč4]]+Tabulka17[[#This Row],[Kč5]]+Tabulka17[[#This Row],[Kč6]]</f>
        <v>0</v>
      </c>
      <c r="W27" s="137"/>
      <c r="X27" s="137"/>
    </row>
    <row r="28" spans="1:24" x14ac:dyDescent="0.25">
      <c r="A28" s="135" t="s">
        <v>71</v>
      </c>
      <c r="B28" s="135" t="s">
        <v>89</v>
      </c>
      <c r="C28" s="141" t="s">
        <v>49</v>
      </c>
      <c r="D28" s="142">
        <v>7.76</v>
      </c>
      <c r="E28" s="156">
        <v>20736.57</v>
      </c>
      <c r="F28" s="141" t="s">
        <v>52</v>
      </c>
      <c r="G28" s="153">
        <v>1.4</v>
      </c>
      <c r="H28" s="154">
        <v>8567.5</v>
      </c>
      <c r="I28" s="155" t="s">
        <v>50</v>
      </c>
      <c r="J28" s="153">
        <v>0.9</v>
      </c>
      <c r="K28" s="154">
        <v>3422.4</v>
      </c>
      <c r="L28" s="155" t="s">
        <v>51</v>
      </c>
      <c r="M28" s="153">
        <v>1.03</v>
      </c>
      <c r="N28" s="156">
        <v>1897.5</v>
      </c>
      <c r="O28" s="141"/>
      <c r="P28" s="160"/>
      <c r="Q28" s="161"/>
      <c r="R28" s="141"/>
      <c r="S28" s="155"/>
      <c r="T28" s="193"/>
      <c r="U28" s="172">
        <f>Tabulka17[[#This Row],[Tuny]]+Tabulka17[[#This Row],[Tuny2]]+Tabulka17[[#This Row],[Tuny3]]+Tabulka17[[#This Row],[Tuny4]]+Tabulka17[[#This Row],[Tuny5]]+Tabulka17[[#This Row],[Tuny6]]</f>
        <v>11.09</v>
      </c>
      <c r="V28" s="177">
        <f>Tabulka17[[#This Row],[Kč]]+Tabulka17[[#This Row],[Kč2]]+Tabulka17[[#This Row],[Kč3]]+Tabulka17[[#This Row],[Kč4]]+Tabulka17[[#This Row],[Kč5]]+Tabulka17[[#This Row],[Kč6]]</f>
        <v>34623.97</v>
      </c>
      <c r="W28" s="135"/>
      <c r="X28" s="135"/>
    </row>
    <row r="29" spans="1:24" x14ac:dyDescent="0.25">
      <c r="A29" s="136" t="s">
        <v>71</v>
      </c>
      <c r="B29" s="136" t="s">
        <v>90</v>
      </c>
      <c r="C29" s="144"/>
      <c r="D29" s="132"/>
      <c r="E29" s="145"/>
      <c r="F29" s="144"/>
      <c r="G29" s="131"/>
      <c r="H29" s="157"/>
      <c r="I29" s="132"/>
      <c r="J29" s="131"/>
      <c r="K29" s="157"/>
      <c r="L29" s="132"/>
      <c r="M29" s="131"/>
      <c r="N29" s="158"/>
      <c r="O29" s="144" t="s">
        <v>10</v>
      </c>
      <c r="P29" s="133">
        <v>0.39600000000000002</v>
      </c>
      <c r="Q29" s="162">
        <v>2377</v>
      </c>
      <c r="R29" s="144"/>
      <c r="S29" s="132"/>
      <c r="T29" s="194"/>
      <c r="U29" s="173">
        <f>Tabulka17[[#This Row],[Tuny]]+Tabulka17[[#This Row],[Tuny2]]+Tabulka17[[#This Row],[Tuny3]]+Tabulka17[[#This Row],[Tuny4]]+Tabulka17[[#This Row],[Tuny5]]+Tabulka17[[#This Row],[Tuny6]]</f>
        <v>0.39600000000000002</v>
      </c>
      <c r="V29" s="178">
        <f>Tabulka17[[#This Row],[Kč]]+Tabulka17[[#This Row],[Kč2]]+Tabulka17[[#This Row],[Kč3]]+Tabulka17[[#This Row],[Kč4]]+Tabulka17[[#This Row],[Kč5]]+Tabulka17[[#This Row],[Kč6]]</f>
        <v>2377</v>
      </c>
      <c r="W29" s="136"/>
      <c r="X29" s="136"/>
    </row>
    <row r="30" spans="1:24" x14ac:dyDescent="0.25">
      <c r="A30" s="136"/>
      <c r="B30" s="136" t="s">
        <v>92</v>
      </c>
      <c r="C30" s="144"/>
      <c r="D30" s="132"/>
      <c r="E30" s="145"/>
      <c r="F30" s="144"/>
      <c r="G30" s="131"/>
      <c r="H30" s="157"/>
      <c r="I30" s="132"/>
      <c r="J30" s="131"/>
      <c r="K30" s="157"/>
      <c r="L30" s="132"/>
      <c r="M30" s="131"/>
      <c r="N30" s="158"/>
      <c r="O30" s="144"/>
      <c r="P30" s="133"/>
      <c r="Q30" s="162"/>
      <c r="R30" s="144"/>
      <c r="S30" s="132"/>
      <c r="T30" s="194"/>
      <c r="U30" s="173">
        <f>Tabulka17[[#This Row],[Tuny]]+Tabulka17[[#This Row],[Tuny2]]+Tabulka17[[#This Row],[Tuny3]]+Tabulka17[[#This Row],[Tuny4]]+Tabulka17[[#This Row],[Tuny5]]+Tabulka17[[#This Row],[Tuny6]]</f>
        <v>0</v>
      </c>
      <c r="V30" s="178">
        <f>Tabulka17[[#This Row],[Kč]]+Tabulka17[[#This Row],[Kč2]]+Tabulka17[[#This Row],[Kč3]]+Tabulka17[[#This Row],[Kč4]]+Tabulka17[[#This Row],[Kč5]]+Tabulka17[[#This Row],[Kč6]]</f>
        <v>0</v>
      </c>
      <c r="W30" s="136"/>
      <c r="X30" s="136"/>
    </row>
    <row r="31" spans="1:24" x14ac:dyDescent="0.25">
      <c r="A31" s="136"/>
      <c r="B31" s="136" t="s">
        <v>91</v>
      </c>
      <c r="C31" s="144"/>
      <c r="D31" s="132"/>
      <c r="E31" s="145"/>
      <c r="F31" s="144"/>
      <c r="G31" s="131"/>
      <c r="H31" s="157"/>
      <c r="I31" s="132"/>
      <c r="J31" s="131"/>
      <c r="K31" s="157"/>
      <c r="L31" s="132"/>
      <c r="M31" s="131"/>
      <c r="N31" s="158"/>
      <c r="O31" s="144"/>
      <c r="P31" s="133"/>
      <c r="Q31" s="162"/>
      <c r="R31" s="144"/>
      <c r="S31" s="132"/>
      <c r="T31" s="194"/>
      <c r="U31" s="173">
        <f>Tabulka17[[#This Row],[Tuny]]+Tabulka17[[#This Row],[Tuny2]]+Tabulka17[[#This Row],[Tuny3]]+Tabulka17[[#This Row],[Tuny4]]+Tabulka17[[#This Row],[Tuny5]]+Tabulka17[[#This Row],[Tuny6]]</f>
        <v>0</v>
      </c>
      <c r="V31" s="178">
        <f>Tabulka17[[#This Row],[Kč]]+Tabulka17[[#This Row],[Kč2]]+Tabulka17[[#This Row],[Kč3]]+Tabulka17[[#This Row],[Kč4]]+Tabulka17[[#This Row],[Kč5]]+Tabulka17[[#This Row],[Kč6]]</f>
        <v>0</v>
      </c>
      <c r="W31" s="136"/>
      <c r="X31" s="136"/>
    </row>
    <row r="32" spans="1:24" x14ac:dyDescent="0.25">
      <c r="A32" s="140"/>
      <c r="B32" s="140"/>
      <c r="C32" s="151"/>
      <c r="D32" s="152"/>
      <c r="E32" s="166"/>
      <c r="F32" s="151"/>
      <c r="G32" s="167"/>
      <c r="H32" s="168"/>
      <c r="I32" s="152"/>
      <c r="J32" s="167"/>
      <c r="K32" s="168"/>
      <c r="L32" s="152"/>
      <c r="M32" s="167"/>
      <c r="N32" s="169"/>
      <c r="O32" s="151"/>
      <c r="P32" s="170"/>
      <c r="Q32" s="171"/>
      <c r="R32" s="151"/>
      <c r="S32" s="152"/>
      <c r="T32" s="164"/>
      <c r="U32" s="174">
        <f>Tabulka17[[#This Row],[Tuny]]+Tabulka17[[#This Row],[Tuny2]]+Tabulka17[[#This Row],[Tuny3]]+Tabulka17[[#This Row],[Tuny4]]+Tabulka17[[#This Row],[Tuny5]]+Tabulka17[[#This Row],[Tuny6]]</f>
        <v>0</v>
      </c>
      <c r="V32" s="179">
        <f>Tabulka17[[#This Row],[Kč]]+Tabulka17[[#This Row],[Kč2]]+Tabulka17[[#This Row],[Kč3]]+Tabulka17[[#This Row],[Kč4]]+Tabulka17[[#This Row],[Kč5]]+Tabulka17[[#This Row],[Kč6]]</f>
        <v>0</v>
      </c>
      <c r="W32" s="140"/>
      <c r="X32" s="140"/>
    </row>
    <row r="33" spans="1:24" x14ac:dyDescent="0.25">
      <c r="A33" s="135" t="s">
        <v>72</v>
      </c>
      <c r="B33" s="135" t="s">
        <v>89</v>
      </c>
      <c r="C33" s="141" t="s">
        <v>49</v>
      </c>
      <c r="D33" s="142">
        <v>7.11</v>
      </c>
      <c r="E33" s="156">
        <v>20856.13</v>
      </c>
      <c r="F33" s="141" t="s">
        <v>52</v>
      </c>
      <c r="G33" s="153">
        <v>1.42</v>
      </c>
      <c r="H33" s="154">
        <v>8412.25</v>
      </c>
      <c r="I33" s="155" t="s">
        <v>50</v>
      </c>
      <c r="J33" s="153">
        <v>1.08</v>
      </c>
      <c r="K33" s="154">
        <v>3680</v>
      </c>
      <c r="L33" s="155" t="s">
        <v>51</v>
      </c>
      <c r="M33" s="153">
        <v>1.62</v>
      </c>
      <c r="N33" s="156">
        <v>1897</v>
      </c>
      <c r="O33" s="141" t="s">
        <v>10</v>
      </c>
      <c r="P33" s="160">
        <v>0.8</v>
      </c>
      <c r="Q33" s="161">
        <v>2925.4</v>
      </c>
      <c r="R33" s="141"/>
      <c r="S33" s="155"/>
      <c r="T33" s="193"/>
      <c r="U33" s="172">
        <f>Tabulka17[[#This Row],[Tuny]]+Tabulka17[[#This Row],[Tuny2]]+Tabulka17[[#This Row],[Tuny3]]+Tabulka17[[#This Row],[Tuny4]]+Tabulka17[[#This Row],[Tuny5]]+Tabulka17[[#This Row],[Tuny6]]</f>
        <v>12.030000000000001</v>
      </c>
      <c r="V33" s="177">
        <f>Tabulka17[[#This Row],[Kč]]+Tabulka17[[#This Row],[Kč2]]+Tabulka17[[#This Row],[Kč3]]+Tabulka17[[#This Row],[Kč4]]+Tabulka17[[#This Row],[Kč5]]+Tabulka17[[#This Row],[Kč6]]</f>
        <v>37770.780000000006</v>
      </c>
      <c r="W33" s="135"/>
      <c r="X33" s="135"/>
    </row>
    <row r="34" spans="1:24" x14ac:dyDescent="0.25">
      <c r="A34" s="136" t="s">
        <v>72</v>
      </c>
      <c r="B34" s="136" t="s">
        <v>90</v>
      </c>
      <c r="C34" s="144"/>
      <c r="D34" s="132"/>
      <c r="E34" s="145"/>
      <c r="F34" s="144"/>
      <c r="G34" s="131"/>
      <c r="H34" s="157"/>
      <c r="I34" s="132"/>
      <c r="J34" s="131"/>
      <c r="K34" s="157"/>
      <c r="L34" s="132"/>
      <c r="M34" s="131"/>
      <c r="N34" s="158"/>
      <c r="O34" s="144" t="s">
        <v>10</v>
      </c>
      <c r="P34" s="133">
        <v>0.15</v>
      </c>
      <c r="Q34" s="162">
        <v>900</v>
      </c>
      <c r="R34" s="144"/>
      <c r="S34" s="132"/>
      <c r="T34" s="194"/>
      <c r="U34" s="173">
        <f>Tabulka17[[#This Row],[Tuny]]+Tabulka17[[#This Row],[Tuny2]]+Tabulka17[[#This Row],[Tuny3]]+Tabulka17[[#This Row],[Tuny4]]+Tabulka17[[#This Row],[Tuny5]]+Tabulka17[[#This Row],[Tuny6]]</f>
        <v>0.15</v>
      </c>
      <c r="V34" s="178">
        <f>Tabulka17[[#This Row],[Kč]]+Tabulka17[[#This Row],[Kč2]]+Tabulka17[[#This Row],[Kč3]]+Tabulka17[[#This Row],[Kč4]]+Tabulka17[[#This Row],[Kč5]]+Tabulka17[[#This Row],[Kč6]]</f>
        <v>900</v>
      </c>
      <c r="W34" s="136"/>
      <c r="X34" s="136"/>
    </row>
    <row r="35" spans="1:24" x14ac:dyDescent="0.25">
      <c r="A35" s="136"/>
      <c r="B35" s="136" t="s">
        <v>92</v>
      </c>
      <c r="C35" s="144"/>
      <c r="D35" s="132"/>
      <c r="E35" s="145"/>
      <c r="F35" s="144"/>
      <c r="G35" s="131"/>
      <c r="H35" s="157"/>
      <c r="I35" s="132"/>
      <c r="J35" s="131"/>
      <c r="K35" s="157"/>
      <c r="L35" s="132"/>
      <c r="M35" s="131"/>
      <c r="N35" s="158"/>
      <c r="O35" s="144"/>
      <c r="P35" s="133"/>
      <c r="Q35" s="162"/>
      <c r="R35" s="144"/>
      <c r="S35" s="132"/>
      <c r="T35" s="194"/>
      <c r="U35" s="173">
        <f>Tabulka17[[#This Row],[Tuny]]+Tabulka17[[#This Row],[Tuny2]]+Tabulka17[[#This Row],[Tuny3]]+Tabulka17[[#This Row],[Tuny4]]+Tabulka17[[#This Row],[Tuny5]]+Tabulka17[[#This Row],[Tuny6]]</f>
        <v>0</v>
      </c>
      <c r="V35" s="178">
        <f>Tabulka17[[#This Row],[Kč]]+Tabulka17[[#This Row],[Kč2]]+Tabulka17[[#This Row],[Kč3]]+Tabulka17[[#This Row],[Kč4]]+Tabulka17[[#This Row],[Kč5]]+Tabulka17[[#This Row],[Kč6]]</f>
        <v>0</v>
      </c>
      <c r="W35" s="136"/>
      <c r="X35" s="136"/>
    </row>
    <row r="36" spans="1:24" x14ac:dyDescent="0.25">
      <c r="A36" s="136"/>
      <c r="B36" s="136" t="s">
        <v>91</v>
      </c>
      <c r="C36" s="144"/>
      <c r="D36" s="132"/>
      <c r="E36" s="145"/>
      <c r="F36" s="144"/>
      <c r="G36" s="131"/>
      <c r="H36" s="157"/>
      <c r="I36" s="132"/>
      <c r="J36" s="131"/>
      <c r="K36" s="157"/>
      <c r="L36" s="132"/>
      <c r="M36" s="131"/>
      <c r="N36" s="158"/>
      <c r="O36" s="144"/>
      <c r="P36" s="133"/>
      <c r="Q36" s="162"/>
      <c r="R36" s="144"/>
      <c r="S36" s="132"/>
      <c r="T36" s="194"/>
      <c r="U36" s="173">
        <f>Tabulka17[[#This Row],[Tuny]]+Tabulka17[[#This Row],[Tuny2]]+Tabulka17[[#This Row],[Tuny3]]+Tabulka17[[#This Row],[Tuny4]]+Tabulka17[[#This Row],[Tuny5]]+Tabulka17[[#This Row],[Tuny6]]</f>
        <v>0</v>
      </c>
      <c r="V36" s="178">
        <f>Tabulka17[[#This Row],[Kč]]+Tabulka17[[#This Row],[Kč2]]+Tabulka17[[#This Row],[Kč3]]+Tabulka17[[#This Row],[Kč4]]+Tabulka17[[#This Row],[Kč5]]+Tabulka17[[#This Row],[Kč6]]</f>
        <v>0</v>
      </c>
      <c r="W36" s="136"/>
      <c r="X36" s="136"/>
    </row>
    <row r="37" spans="1:24" x14ac:dyDescent="0.25">
      <c r="A37" s="182"/>
      <c r="B37" s="182"/>
      <c r="C37" s="186"/>
      <c r="D37" s="185"/>
      <c r="E37" s="192"/>
      <c r="F37" s="186"/>
      <c r="G37" s="190"/>
      <c r="H37" s="191"/>
      <c r="I37" s="185"/>
      <c r="J37" s="190"/>
      <c r="K37" s="191"/>
      <c r="L37" s="185"/>
      <c r="M37" s="190"/>
      <c r="N37" s="189"/>
      <c r="O37" s="186"/>
      <c r="P37" s="188"/>
      <c r="Q37" s="187"/>
      <c r="R37" s="186"/>
      <c r="S37" s="185"/>
      <c r="T37" s="195"/>
      <c r="U37" s="184">
        <f>Tabulka17[[#This Row],[Tuny]]+Tabulka17[[#This Row],[Tuny2]]+Tabulka17[[#This Row],[Tuny3]]+Tabulka17[[#This Row],[Tuny4]]+Tabulka17[[#This Row],[Tuny5]]+Tabulka17[[#This Row],[Tuny6]]</f>
        <v>0</v>
      </c>
      <c r="V37" s="183">
        <f>Tabulka17[[#This Row],[Kč]]+Tabulka17[[#This Row],[Kč2]]+Tabulka17[[#This Row],[Kč3]]+Tabulka17[[#This Row],[Kč4]]+Tabulka17[[#This Row],[Kč5]]+Tabulka17[[#This Row],[Kč6]]</f>
        <v>0</v>
      </c>
      <c r="W37" s="182"/>
      <c r="X37" s="182"/>
    </row>
    <row r="38" spans="1:24" x14ac:dyDescent="0.25">
      <c r="A38" s="138" t="s">
        <v>73</v>
      </c>
      <c r="B38" s="138" t="s">
        <v>89</v>
      </c>
      <c r="C38" s="141" t="s">
        <v>49</v>
      </c>
      <c r="D38" s="127">
        <v>7.92</v>
      </c>
      <c r="E38" s="148">
        <v>28311.48</v>
      </c>
      <c r="F38" s="147" t="s">
        <v>52</v>
      </c>
      <c r="G38" s="130">
        <v>1.5</v>
      </c>
      <c r="H38" s="128">
        <v>9614</v>
      </c>
      <c r="I38" s="131" t="s">
        <v>50</v>
      </c>
      <c r="J38" s="130">
        <v>0.9</v>
      </c>
      <c r="K38" s="128">
        <v>5117.5</v>
      </c>
      <c r="L38" s="131" t="s">
        <v>51</v>
      </c>
      <c r="M38" s="131">
        <v>1.1399999999999999</v>
      </c>
      <c r="N38" s="148">
        <v>1989.5</v>
      </c>
      <c r="O38" s="147"/>
      <c r="P38" s="134"/>
      <c r="Q38" s="163"/>
      <c r="R38" s="147"/>
      <c r="S38" s="131"/>
      <c r="T38" s="196"/>
      <c r="U38" s="175">
        <f>Tabulka17[[#This Row],[Tuny]]+Tabulka17[[#This Row],[Tuny2]]+Tabulka17[[#This Row],[Tuny3]]+Tabulka17[[#This Row],[Tuny4]]+Tabulka17[[#This Row],[Tuny5]]+Tabulka17[[#This Row],[Tuny6]]</f>
        <v>11.46</v>
      </c>
      <c r="V38" s="180">
        <f>Tabulka17[[#This Row],[Kč]]+Tabulka17[[#This Row],[Kč2]]+Tabulka17[[#This Row],[Kč3]]+Tabulka17[[#This Row],[Kč4]]+Tabulka17[[#This Row],[Kč5]]+Tabulka17[[#This Row],[Kč6]]</f>
        <v>45032.479999999996</v>
      </c>
      <c r="W38" s="138"/>
      <c r="X38" s="138"/>
    </row>
    <row r="39" spans="1:24" x14ac:dyDescent="0.25">
      <c r="A39" s="136" t="s">
        <v>73</v>
      </c>
      <c r="B39" s="136" t="s">
        <v>90</v>
      </c>
      <c r="C39" s="144"/>
      <c r="D39" s="132"/>
      <c r="E39" s="145"/>
      <c r="F39" s="144"/>
      <c r="G39" s="131"/>
      <c r="H39" s="157"/>
      <c r="I39" s="132" t="s">
        <v>50</v>
      </c>
      <c r="J39" s="131"/>
      <c r="K39" s="157"/>
      <c r="L39" s="132"/>
      <c r="M39" s="131"/>
      <c r="N39" s="158"/>
      <c r="O39" s="144" t="s">
        <v>10</v>
      </c>
      <c r="P39" s="133">
        <v>0.42</v>
      </c>
      <c r="Q39" s="162">
        <v>2521</v>
      </c>
      <c r="R39" s="144"/>
      <c r="S39" s="132"/>
      <c r="T39" s="194"/>
      <c r="U39" s="173">
        <f>Tabulka17[[#This Row],[Tuny]]+Tabulka17[[#This Row],[Tuny2]]+Tabulka17[[#This Row],[Tuny3]]+Tabulka17[[#This Row],[Tuny4]]+Tabulka17[[#This Row],[Tuny5]]+Tabulka17[[#This Row],[Tuny6]]</f>
        <v>0.42</v>
      </c>
      <c r="V39" s="178">
        <f>Tabulka17[[#This Row],[Kč]]+Tabulka17[[#This Row],[Kč2]]+Tabulka17[[#This Row],[Kč3]]+Tabulka17[[#This Row],[Kč4]]+Tabulka17[[#This Row],[Kč5]]+Tabulka17[[#This Row],[Kč6]]</f>
        <v>2521</v>
      </c>
      <c r="W39" s="136"/>
      <c r="X39" s="136"/>
    </row>
    <row r="40" spans="1:24" x14ac:dyDescent="0.25">
      <c r="A40" s="136"/>
      <c r="B40" s="136" t="s">
        <v>92</v>
      </c>
      <c r="C40" s="144"/>
      <c r="D40" s="132"/>
      <c r="E40" s="145"/>
      <c r="F40" s="144"/>
      <c r="G40" s="131"/>
      <c r="H40" s="157"/>
      <c r="I40" s="132"/>
      <c r="J40" s="131"/>
      <c r="K40" s="157"/>
      <c r="L40" s="132"/>
      <c r="M40" s="131"/>
      <c r="N40" s="158"/>
      <c r="O40" s="144"/>
      <c r="P40" s="133"/>
      <c r="Q40" s="162"/>
      <c r="R40" s="144"/>
      <c r="S40" s="132"/>
      <c r="T40" s="194"/>
      <c r="U40" s="173">
        <f>Tabulka17[[#This Row],[Tuny]]+Tabulka17[[#This Row],[Tuny2]]+Tabulka17[[#This Row],[Tuny3]]+Tabulka17[[#This Row],[Tuny4]]+Tabulka17[[#This Row],[Tuny5]]+Tabulka17[[#This Row],[Tuny6]]</f>
        <v>0</v>
      </c>
      <c r="V40" s="178">
        <f>Tabulka17[[#This Row],[Kč]]+Tabulka17[[#This Row],[Kč2]]+Tabulka17[[#This Row],[Kč3]]+Tabulka17[[#This Row],[Kč4]]+Tabulka17[[#This Row],[Kč5]]+Tabulka17[[#This Row],[Kč6]]</f>
        <v>0</v>
      </c>
      <c r="W40" s="136"/>
      <c r="X40" s="136"/>
    </row>
    <row r="41" spans="1:24" x14ac:dyDescent="0.25">
      <c r="A41" s="136"/>
      <c r="B41" s="136" t="s">
        <v>91</v>
      </c>
      <c r="C41" s="144"/>
      <c r="D41" s="132"/>
      <c r="E41" s="145"/>
      <c r="F41" s="144"/>
      <c r="G41" s="131"/>
      <c r="H41" s="157"/>
      <c r="I41" s="132"/>
      <c r="J41" s="131"/>
      <c r="K41" s="157"/>
      <c r="L41" s="132"/>
      <c r="M41" s="131"/>
      <c r="N41" s="158"/>
      <c r="O41" s="144"/>
      <c r="P41" s="133"/>
      <c r="Q41" s="162"/>
      <c r="R41" s="144"/>
      <c r="S41" s="132"/>
      <c r="T41" s="194"/>
      <c r="U41" s="173">
        <f>Tabulka17[[#This Row],[Tuny]]+Tabulka17[[#This Row],[Tuny2]]+Tabulka17[[#This Row],[Tuny3]]+Tabulka17[[#This Row],[Tuny4]]+Tabulka17[[#This Row],[Tuny5]]+Tabulka17[[#This Row],[Tuny6]]</f>
        <v>0</v>
      </c>
      <c r="V41" s="178">
        <f>Tabulka17[[#This Row],[Kč]]+Tabulka17[[#This Row],[Kč2]]+Tabulka17[[#This Row],[Kč3]]+Tabulka17[[#This Row],[Kč4]]+Tabulka17[[#This Row],[Kč5]]+Tabulka17[[#This Row],[Kč6]]</f>
        <v>0</v>
      </c>
      <c r="W41" s="136"/>
      <c r="X41" s="136"/>
    </row>
    <row r="42" spans="1:24" x14ac:dyDescent="0.25">
      <c r="A42" s="140"/>
      <c r="B42" s="140"/>
      <c r="C42" s="151"/>
      <c r="D42" s="152"/>
      <c r="E42" s="166"/>
      <c r="F42" s="151"/>
      <c r="G42" s="167"/>
      <c r="H42" s="168"/>
      <c r="I42" s="152"/>
      <c r="J42" s="167"/>
      <c r="K42" s="168"/>
      <c r="L42" s="152"/>
      <c r="M42" s="167"/>
      <c r="N42" s="169"/>
      <c r="O42" s="151"/>
      <c r="P42" s="170"/>
      <c r="Q42" s="171"/>
      <c r="R42" s="151" t="s">
        <v>80</v>
      </c>
      <c r="S42" s="152">
        <v>1.84</v>
      </c>
      <c r="T42" s="164">
        <v>2215.27</v>
      </c>
      <c r="U42" s="174">
        <f>Tabulka17[[#This Row],[Tuny]]+Tabulka17[[#This Row],[Tuny2]]+Tabulka17[[#This Row],[Tuny3]]+Tabulka17[[#This Row],[Tuny4]]+Tabulka17[[#This Row],[Tuny5]]+Tabulka17[[#This Row],[Tuny6]]</f>
        <v>1.84</v>
      </c>
      <c r="V42" s="179">
        <f>Tabulka17[[#This Row],[Kč]]+Tabulka17[[#This Row],[Kč2]]+Tabulka17[[#This Row],[Kč3]]+Tabulka17[[#This Row],[Kč4]]+Tabulka17[[#This Row],[Kč5]]+Tabulka17[[#This Row],[Kč6]]</f>
        <v>2215.27</v>
      </c>
      <c r="W42" s="140"/>
      <c r="X42" s="140"/>
    </row>
    <row r="43" spans="1:24" x14ac:dyDescent="0.25">
      <c r="A43" s="135" t="s">
        <v>74</v>
      </c>
      <c r="B43" s="135" t="s">
        <v>89</v>
      </c>
      <c r="C43" s="141" t="s">
        <v>49</v>
      </c>
      <c r="D43" s="142">
        <v>7.54</v>
      </c>
      <c r="E43" s="156">
        <v>27741.63</v>
      </c>
      <c r="F43" s="141" t="s">
        <v>52</v>
      </c>
      <c r="G43" s="153">
        <v>1.6</v>
      </c>
      <c r="H43" s="154">
        <v>9579.5</v>
      </c>
      <c r="I43" s="155" t="s">
        <v>50</v>
      </c>
      <c r="J43" s="153">
        <v>1.1399999999999999</v>
      </c>
      <c r="K43" s="154">
        <v>5416.5</v>
      </c>
      <c r="L43" s="155" t="s">
        <v>51</v>
      </c>
      <c r="M43" s="155">
        <v>1.04</v>
      </c>
      <c r="N43" s="156">
        <v>1932</v>
      </c>
      <c r="O43" s="141"/>
      <c r="P43" s="160"/>
      <c r="Q43" s="161"/>
      <c r="R43" s="141"/>
      <c r="S43" s="155"/>
      <c r="T43" s="193"/>
      <c r="U43" s="172">
        <f>Tabulka17[[#This Row],[Tuny]]+Tabulka17[[#This Row],[Tuny2]]+Tabulka17[[#This Row],[Tuny3]]+Tabulka17[[#This Row],[Tuny4]]+Tabulka17[[#This Row],[Tuny5]]+Tabulka17[[#This Row],[Tuny6]]</f>
        <v>11.32</v>
      </c>
      <c r="V43" s="177">
        <f>Tabulka17[[#This Row],[Kč]]+Tabulka17[[#This Row],[Kč2]]+Tabulka17[[#This Row],[Kč3]]+Tabulka17[[#This Row],[Kč4]]+Tabulka17[[#This Row],[Kč5]]+Tabulka17[[#This Row],[Kč6]]</f>
        <v>44669.630000000005</v>
      </c>
      <c r="W43" s="135"/>
      <c r="X43" s="135"/>
    </row>
    <row r="44" spans="1:24" x14ac:dyDescent="0.25">
      <c r="A44" s="136" t="s">
        <v>74</v>
      </c>
      <c r="B44" s="136" t="s">
        <v>90</v>
      </c>
      <c r="C44" s="144"/>
      <c r="D44" s="132"/>
      <c r="E44" s="145"/>
      <c r="F44" s="144"/>
      <c r="G44" s="131"/>
      <c r="H44" s="157"/>
      <c r="I44" s="132"/>
      <c r="J44" s="131"/>
      <c r="K44" s="157"/>
      <c r="L44" s="132"/>
      <c r="M44" s="131"/>
      <c r="N44" s="158"/>
      <c r="O44" s="144" t="s">
        <v>10</v>
      </c>
      <c r="P44" s="133">
        <v>0.78</v>
      </c>
      <c r="Q44" s="162">
        <v>4681</v>
      </c>
      <c r="R44" s="144"/>
      <c r="S44" s="132"/>
      <c r="T44" s="194"/>
      <c r="U44" s="173">
        <f>Tabulka17[[#This Row],[Tuny]]+Tabulka17[[#This Row],[Tuny2]]+Tabulka17[[#This Row],[Tuny3]]+Tabulka17[[#This Row],[Tuny4]]+Tabulka17[[#This Row],[Tuny5]]+Tabulka17[[#This Row],[Tuny6]]</f>
        <v>0.78</v>
      </c>
      <c r="V44" s="178">
        <f>Tabulka17[[#This Row],[Kč]]+Tabulka17[[#This Row],[Kč2]]+Tabulka17[[#This Row],[Kč3]]+Tabulka17[[#This Row],[Kč4]]+Tabulka17[[#This Row],[Kč5]]+Tabulka17[[#This Row],[Kč6]]</f>
        <v>4681</v>
      </c>
      <c r="W44" s="136"/>
      <c r="X44" s="136"/>
    </row>
    <row r="45" spans="1:24" x14ac:dyDescent="0.25">
      <c r="A45" s="136"/>
      <c r="B45" s="136" t="s">
        <v>92</v>
      </c>
      <c r="C45" s="144"/>
      <c r="D45" s="132"/>
      <c r="E45" s="145"/>
      <c r="F45" s="144"/>
      <c r="G45" s="131"/>
      <c r="H45" s="157"/>
      <c r="I45" s="132"/>
      <c r="J45" s="131"/>
      <c r="K45" s="157"/>
      <c r="L45" s="132"/>
      <c r="M45" s="131"/>
      <c r="N45" s="158"/>
      <c r="O45" s="144"/>
      <c r="P45" s="133"/>
      <c r="Q45" s="162"/>
      <c r="R45" s="144" t="s">
        <v>49</v>
      </c>
      <c r="S45" s="132">
        <v>0.26</v>
      </c>
      <c r="T45" s="194">
        <v>1020.96</v>
      </c>
      <c r="U45" s="173">
        <f>Tabulka17[[#This Row],[Tuny]]+Tabulka17[[#This Row],[Tuny2]]+Tabulka17[[#This Row],[Tuny3]]+Tabulka17[[#This Row],[Tuny4]]+Tabulka17[[#This Row],[Tuny5]]+Tabulka17[[#This Row],[Tuny6]]</f>
        <v>0.26</v>
      </c>
      <c r="V45" s="178">
        <f>Tabulka17[[#This Row],[Kč]]+Tabulka17[[#This Row],[Kč2]]+Tabulka17[[#This Row],[Kč3]]+Tabulka17[[#This Row],[Kč4]]+Tabulka17[[#This Row],[Kč5]]+Tabulka17[[#This Row],[Kč6]]</f>
        <v>1020.96</v>
      </c>
      <c r="W45" s="136"/>
      <c r="X45" s="136"/>
    </row>
    <row r="46" spans="1:24" x14ac:dyDescent="0.25">
      <c r="A46" s="136"/>
      <c r="B46" s="136" t="s">
        <v>91</v>
      </c>
      <c r="C46" s="144"/>
      <c r="D46" s="132"/>
      <c r="E46" s="145"/>
      <c r="F46" s="144"/>
      <c r="G46" s="131"/>
      <c r="H46" s="157"/>
      <c r="I46" s="132"/>
      <c r="J46" s="131"/>
      <c r="K46" s="157"/>
      <c r="L46" s="132"/>
      <c r="M46" s="131"/>
      <c r="N46" s="158"/>
      <c r="O46" s="144"/>
      <c r="P46" s="133"/>
      <c r="Q46" s="162"/>
      <c r="R46" s="144"/>
      <c r="S46" s="132"/>
      <c r="T46" s="194"/>
      <c r="U46" s="173">
        <f>Tabulka17[[#This Row],[Tuny]]+Tabulka17[[#This Row],[Tuny2]]+Tabulka17[[#This Row],[Tuny3]]+Tabulka17[[#This Row],[Tuny4]]+Tabulka17[[#This Row],[Tuny5]]+Tabulka17[[#This Row],[Tuny6]]</f>
        <v>0</v>
      </c>
      <c r="V46" s="178">
        <f>Tabulka17[[#This Row],[Kč]]+Tabulka17[[#This Row],[Kč2]]+Tabulka17[[#This Row],[Kč3]]+Tabulka17[[#This Row],[Kč4]]+Tabulka17[[#This Row],[Kč5]]+Tabulka17[[#This Row],[Kč6]]</f>
        <v>0</v>
      </c>
      <c r="W46" s="136"/>
      <c r="X46" s="136"/>
    </row>
    <row r="47" spans="1:24" x14ac:dyDescent="0.25">
      <c r="A47" s="140"/>
      <c r="B47" s="140"/>
      <c r="C47" s="151"/>
      <c r="D47" s="152"/>
      <c r="E47" s="166"/>
      <c r="F47" s="151"/>
      <c r="G47" s="167"/>
      <c r="H47" s="168"/>
      <c r="I47" s="152"/>
      <c r="J47" s="167"/>
      <c r="K47" s="168"/>
      <c r="L47" s="152"/>
      <c r="M47" s="167"/>
      <c r="N47" s="169"/>
      <c r="O47" s="151"/>
      <c r="P47" s="170"/>
      <c r="Q47" s="171"/>
      <c r="R47" s="151" t="s">
        <v>11</v>
      </c>
      <c r="S47" s="152"/>
      <c r="T47" s="164"/>
      <c r="U47" s="174">
        <f>Tabulka17[[#This Row],[Tuny]]+Tabulka17[[#This Row],[Tuny2]]+Tabulka17[[#This Row],[Tuny3]]+Tabulka17[[#This Row],[Tuny4]]+Tabulka17[[#This Row],[Tuny5]]+Tabulka17[[#This Row],[Tuny6]]</f>
        <v>0</v>
      </c>
      <c r="V47" s="179">
        <f>Tabulka17[[#This Row],[Kč]]+Tabulka17[[#This Row],[Kč2]]+Tabulka17[[#This Row],[Kč3]]+Tabulka17[[#This Row],[Kč4]]+Tabulka17[[#This Row],[Kč5]]+Tabulka17[[#This Row],[Kč6]]</f>
        <v>0</v>
      </c>
      <c r="W47" s="140"/>
      <c r="X47" s="140"/>
    </row>
    <row r="48" spans="1:24" x14ac:dyDescent="0.25">
      <c r="A48" s="135" t="s">
        <v>75</v>
      </c>
      <c r="B48" s="135" t="s">
        <v>89</v>
      </c>
      <c r="C48" s="141" t="s">
        <v>49</v>
      </c>
      <c r="D48" s="142">
        <v>12.25</v>
      </c>
      <c r="E48" s="156">
        <v>44166.720000000001</v>
      </c>
      <c r="F48" s="141" t="s">
        <v>52</v>
      </c>
      <c r="G48" s="153">
        <v>1.3</v>
      </c>
      <c r="H48" s="154">
        <v>9407</v>
      </c>
      <c r="I48" s="155" t="s">
        <v>50</v>
      </c>
      <c r="J48" s="153">
        <v>0.28000000000000003</v>
      </c>
      <c r="K48" s="154"/>
      <c r="L48" s="155" t="s">
        <v>51</v>
      </c>
      <c r="M48" s="155">
        <v>1.05</v>
      </c>
      <c r="N48" s="156">
        <v>1932</v>
      </c>
      <c r="O48" s="141" t="s">
        <v>10</v>
      </c>
      <c r="P48" s="160">
        <v>6.14</v>
      </c>
      <c r="Q48" s="161">
        <v>33054.99</v>
      </c>
      <c r="R48" s="141" t="s">
        <v>9</v>
      </c>
      <c r="S48" s="155">
        <v>0.58499999999999996</v>
      </c>
      <c r="T48" s="193">
        <v>14373.45</v>
      </c>
      <c r="U48" s="172">
        <f>Tabulka17[[#This Row],[Tuny]]+Tabulka17[[#This Row],[Tuny2]]+Tabulka17[[#This Row],[Tuny3]]+Tabulka17[[#This Row],[Tuny4]]+Tabulka17[[#This Row],[Tuny5]]+Tabulka17[[#This Row],[Tuny6]]</f>
        <v>21.605</v>
      </c>
      <c r="V48" s="177">
        <f>Tabulka17[[#This Row],[Kč]]+Tabulka17[[#This Row],[Kč2]]+Tabulka17[[#This Row],[Kč3]]+Tabulka17[[#This Row],[Kč4]]+Tabulka17[[#This Row],[Kč5]]+Tabulka17[[#This Row],[Kč6]]</f>
        <v>102934.15999999999</v>
      </c>
      <c r="W48" s="135"/>
      <c r="X48" s="135"/>
    </row>
    <row r="49" spans="1:24" x14ac:dyDescent="0.25">
      <c r="A49" s="136" t="s">
        <v>75</v>
      </c>
      <c r="B49" s="136" t="s">
        <v>90</v>
      </c>
      <c r="C49" s="144"/>
      <c r="D49" s="132"/>
      <c r="E49" s="145"/>
      <c r="F49" s="144"/>
      <c r="G49" s="131"/>
      <c r="H49" s="157"/>
      <c r="I49" s="132"/>
      <c r="J49" s="131"/>
      <c r="K49" s="157"/>
      <c r="L49" s="132"/>
      <c r="M49" s="131"/>
      <c r="N49" s="158"/>
      <c r="O49" s="144" t="s">
        <v>10</v>
      </c>
      <c r="P49" s="133"/>
      <c r="Q49" s="162"/>
      <c r="R49" s="144"/>
      <c r="S49" s="132"/>
      <c r="T49" s="194"/>
      <c r="U49" s="173">
        <f>Tabulka17[[#This Row],[Tuny]]+Tabulka17[[#This Row],[Tuny2]]+Tabulka17[[#This Row],[Tuny3]]+Tabulka17[[#This Row],[Tuny4]]+Tabulka17[[#This Row],[Tuny5]]+Tabulka17[[#This Row],[Tuny6]]</f>
        <v>0</v>
      </c>
      <c r="V49" s="178">
        <f>Tabulka17[[#This Row],[Kč]]+Tabulka17[[#This Row],[Kč2]]+Tabulka17[[#This Row],[Kč3]]+Tabulka17[[#This Row],[Kč4]]+Tabulka17[[#This Row],[Kč5]]+Tabulka17[[#This Row],[Kč6]]</f>
        <v>0</v>
      </c>
      <c r="W49" s="136"/>
      <c r="X49" s="136"/>
    </row>
    <row r="50" spans="1:24" x14ac:dyDescent="0.25">
      <c r="A50" s="136"/>
      <c r="B50" s="136" t="s">
        <v>92</v>
      </c>
      <c r="C50" s="144"/>
      <c r="D50" s="132"/>
      <c r="E50" s="145"/>
      <c r="F50" s="144"/>
      <c r="G50" s="131"/>
      <c r="H50" s="157"/>
      <c r="I50" s="132"/>
      <c r="J50" s="131"/>
      <c r="K50" s="157"/>
      <c r="L50" s="132"/>
      <c r="M50" s="131"/>
      <c r="N50" s="158"/>
      <c r="O50" s="144"/>
      <c r="P50" s="133"/>
      <c r="Q50" s="162"/>
      <c r="R50" s="144"/>
      <c r="S50" s="132"/>
      <c r="T50" s="194"/>
      <c r="U50" s="173">
        <f>Tabulka17[[#This Row],[Tuny]]+Tabulka17[[#This Row],[Tuny2]]+Tabulka17[[#This Row],[Tuny3]]+Tabulka17[[#This Row],[Tuny4]]+Tabulka17[[#This Row],[Tuny5]]+Tabulka17[[#This Row],[Tuny6]]</f>
        <v>0</v>
      </c>
      <c r="V50" s="178">
        <f>Tabulka17[[#This Row],[Kč]]+Tabulka17[[#This Row],[Kč2]]+Tabulka17[[#This Row],[Kč3]]+Tabulka17[[#This Row],[Kč4]]+Tabulka17[[#This Row],[Kč5]]+Tabulka17[[#This Row],[Kč6]]</f>
        <v>0</v>
      </c>
      <c r="W50" s="136"/>
      <c r="X50" s="136"/>
    </row>
    <row r="51" spans="1:24" x14ac:dyDescent="0.25">
      <c r="A51" s="136"/>
      <c r="B51" s="136" t="s">
        <v>91</v>
      </c>
      <c r="C51" s="144"/>
      <c r="D51" s="132"/>
      <c r="E51" s="145"/>
      <c r="F51" s="144"/>
      <c r="G51" s="131"/>
      <c r="H51" s="157"/>
      <c r="I51" s="132"/>
      <c r="J51" s="131"/>
      <c r="K51" s="157"/>
      <c r="L51" s="132"/>
      <c r="M51" s="131"/>
      <c r="N51" s="158"/>
      <c r="O51" s="144"/>
      <c r="P51" s="133"/>
      <c r="Q51" s="162"/>
      <c r="R51" s="144" t="s">
        <v>11</v>
      </c>
      <c r="S51" s="132">
        <v>58.97</v>
      </c>
      <c r="T51" s="194">
        <v>7418</v>
      </c>
      <c r="U51" s="173">
        <f>Tabulka17[[#This Row],[Tuny]]+Tabulka17[[#This Row],[Tuny2]]+Tabulka17[[#This Row],[Tuny3]]+Tabulka17[[#This Row],[Tuny4]]+Tabulka17[[#This Row],[Tuny5]]+Tabulka17[[#This Row],[Tuny6]]</f>
        <v>58.97</v>
      </c>
      <c r="V51" s="178">
        <f>Tabulka17[[#This Row],[Kč]]+Tabulka17[[#This Row],[Kč2]]+Tabulka17[[#This Row],[Kč3]]+Tabulka17[[#This Row],[Kč4]]+Tabulka17[[#This Row],[Kč5]]+Tabulka17[[#This Row],[Kč6]]</f>
        <v>7418</v>
      </c>
      <c r="W51" s="136"/>
      <c r="X51" s="136"/>
    </row>
    <row r="52" spans="1:24" x14ac:dyDescent="0.25">
      <c r="A52" s="140"/>
      <c r="B52" s="140"/>
      <c r="C52" s="151"/>
      <c r="D52" s="152"/>
      <c r="E52" s="166"/>
      <c r="F52" s="151"/>
      <c r="G52" s="167"/>
      <c r="H52" s="168"/>
      <c r="I52" s="152"/>
      <c r="J52" s="167"/>
      <c r="K52" s="168"/>
      <c r="L52" s="152"/>
      <c r="M52" s="167"/>
      <c r="N52" s="169"/>
      <c r="O52" s="151"/>
      <c r="P52" s="170"/>
      <c r="Q52" s="171"/>
      <c r="R52" s="151"/>
      <c r="S52" s="152"/>
      <c r="T52" s="164"/>
      <c r="U52" s="174">
        <f>Tabulka17[[#This Row],[Tuny]]+Tabulka17[[#This Row],[Tuny2]]+Tabulka17[[#This Row],[Tuny3]]+Tabulka17[[#This Row],[Tuny4]]+Tabulka17[[#This Row],[Tuny5]]+Tabulka17[[#This Row],[Tuny6]]</f>
        <v>0</v>
      </c>
      <c r="V52" s="179">
        <f>Tabulka17[[#This Row],[Kč]]+Tabulka17[[#This Row],[Kč2]]+Tabulka17[[#This Row],[Kč3]]+Tabulka17[[#This Row],[Kč4]]+Tabulka17[[#This Row],[Kč5]]+Tabulka17[[#This Row],[Kč6]]</f>
        <v>0</v>
      </c>
      <c r="W52" s="140"/>
      <c r="X52" s="140"/>
    </row>
    <row r="53" spans="1:24" x14ac:dyDescent="0.25">
      <c r="A53" s="135" t="s">
        <v>76</v>
      </c>
      <c r="B53" s="135" t="s">
        <v>89</v>
      </c>
      <c r="C53" s="141" t="s">
        <v>49</v>
      </c>
      <c r="D53" s="142">
        <v>9.7100000000000009</v>
      </c>
      <c r="E53" s="156">
        <v>32985.620000000003</v>
      </c>
      <c r="F53" s="141" t="s">
        <v>52</v>
      </c>
      <c r="G53" s="153">
        <v>1.43</v>
      </c>
      <c r="H53" s="154">
        <v>9096.5</v>
      </c>
      <c r="I53" s="155" t="s">
        <v>50</v>
      </c>
      <c r="J53" s="153">
        <v>1.24</v>
      </c>
      <c r="K53" s="154">
        <v>6503.25</v>
      </c>
      <c r="L53" s="155" t="s">
        <v>51</v>
      </c>
      <c r="M53" s="155">
        <v>0.85</v>
      </c>
      <c r="N53" s="156">
        <v>1989.5</v>
      </c>
      <c r="O53" s="141"/>
      <c r="P53" s="160"/>
      <c r="Q53" s="161"/>
      <c r="R53" s="141"/>
      <c r="S53" s="155"/>
      <c r="T53" s="193"/>
      <c r="U53" s="172">
        <f>Tabulka17[[#This Row],[Tuny]]+Tabulka17[[#This Row],[Tuny2]]+Tabulka17[[#This Row],[Tuny3]]+Tabulka17[[#This Row],[Tuny4]]+Tabulka17[[#This Row],[Tuny5]]+Tabulka17[[#This Row],[Tuny6]]</f>
        <v>13.23</v>
      </c>
      <c r="V53" s="177">
        <f>Tabulka17[[#This Row],[Kč]]+Tabulka17[[#This Row],[Kč2]]+Tabulka17[[#This Row],[Kč3]]+Tabulka17[[#This Row],[Kč4]]+Tabulka17[[#This Row],[Kč5]]+Tabulka17[[#This Row],[Kč6]]</f>
        <v>50574.87</v>
      </c>
      <c r="W53" s="135"/>
      <c r="X53" s="135"/>
    </row>
    <row r="54" spans="1:24" x14ac:dyDescent="0.25">
      <c r="A54" s="136" t="s">
        <v>76</v>
      </c>
      <c r="B54" s="136" t="s">
        <v>90</v>
      </c>
      <c r="C54" s="144"/>
      <c r="D54" s="132"/>
      <c r="E54" s="145"/>
      <c r="F54" s="144"/>
      <c r="G54" s="131"/>
      <c r="H54" s="157"/>
      <c r="I54" s="132"/>
      <c r="J54" s="131"/>
      <c r="K54" s="157"/>
      <c r="L54" s="132"/>
      <c r="M54" s="131"/>
      <c r="N54" s="158"/>
      <c r="O54" s="144" t="s">
        <v>10</v>
      </c>
      <c r="P54" s="133"/>
      <c r="Q54" s="162"/>
      <c r="R54" s="144"/>
      <c r="S54" s="132"/>
      <c r="T54" s="194"/>
      <c r="U54" s="173">
        <f>Tabulka17[[#This Row],[Tuny]]+Tabulka17[[#This Row],[Tuny2]]+Tabulka17[[#This Row],[Tuny3]]+Tabulka17[[#This Row],[Tuny4]]+Tabulka17[[#This Row],[Tuny5]]+Tabulka17[[#This Row],[Tuny6]]</f>
        <v>0</v>
      </c>
      <c r="V54" s="178">
        <f>Tabulka17[[#This Row],[Kč]]+Tabulka17[[#This Row],[Kč2]]+Tabulka17[[#This Row],[Kč3]]+Tabulka17[[#This Row],[Kč4]]+Tabulka17[[#This Row],[Kč5]]+Tabulka17[[#This Row],[Kč6]]</f>
        <v>0</v>
      </c>
      <c r="W54" s="136"/>
      <c r="X54" s="136"/>
    </row>
    <row r="55" spans="1:24" x14ac:dyDescent="0.25">
      <c r="A55" s="136"/>
      <c r="B55" s="136" t="s">
        <v>92</v>
      </c>
      <c r="C55" s="144"/>
      <c r="D55" s="132"/>
      <c r="E55" s="145"/>
      <c r="F55" s="144"/>
      <c r="G55" s="131"/>
      <c r="H55" s="157"/>
      <c r="I55" s="132"/>
      <c r="J55" s="131"/>
      <c r="K55" s="157"/>
      <c r="L55" s="132"/>
      <c r="M55" s="131"/>
      <c r="N55" s="158"/>
      <c r="O55" s="144"/>
      <c r="P55" s="133"/>
      <c r="Q55" s="162"/>
      <c r="R55" s="144"/>
      <c r="S55" s="132"/>
      <c r="T55" s="194"/>
      <c r="U55" s="173">
        <f>Tabulka17[[#This Row],[Tuny]]+Tabulka17[[#This Row],[Tuny2]]+Tabulka17[[#This Row],[Tuny3]]+Tabulka17[[#This Row],[Tuny4]]+Tabulka17[[#This Row],[Tuny5]]+Tabulka17[[#This Row],[Tuny6]]</f>
        <v>0</v>
      </c>
      <c r="V55" s="178">
        <f>Tabulka17[[#This Row],[Kč]]+Tabulka17[[#This Row],[Kč2]]+Tabulka17[[#This Row],[Kč3]]+Tabulka17[[#This Row],[Kč4]]+Tabulka17[[#This Row],[Kč5]]+Tabulka17[[#This Row],[Kč6]]</f>
        <v>0</v>
      </c>
      <c r="W55" s="136"/>
      <c r="X55" s="136"/>
    </row>
    <row r="56" spans="1:24" x14ac:dyDescent="0.25">
      <c r="A56" s="136"/>
      <c r="B56" s="136" t="s">
        <v>91</v>
      </c>
      <c r="C56" s="144"/>
      <c r="D56" s="132"/>
      <c r="E56" s="145"/>
      <c r="F56" s="144"/>
      <c r="G56" s="131"/>
      <c r="H56" s="157"/>
      <c r="I56" s="132"/>
      <c r="J56" s="131"/>
      <c r="K56" s="157"/>
      <c r="L56" s="132"/>
      <c r="M56" s="131"/>
      <c r="N56" s="158"/>
      <c r="O56" s="144"/>
      <c r="P56" s="133"/>
      <c r="Q56" s="162"/>
      <c r="R56" s="144"/>
      <c r="S56" s="132"/>
      <c r="T56" s="194"/>
      <c r="U56" s="173">
        <f>Tabulka17[[#This Row],[Tuny]]+Tabulka17[[#This Row],[Tuny2]]+Tabulka17[[#This Row],[Tuny3]]+Tabulka17[[#This Row],[Tuny4]]+Tabulka17[[#This Row],[Tuny5]]+Tabulka17[[#This Row],[Tuny6]]</f>
        <v>0</v>
      </c>
      <c r="V56" s="178">
        <f>Tabulka17[[#This Row],[Kč]]+Tabulka17[[#This Row],[Kč2]]+Tabulka17[[#This Row],[Kč3]]+Tabulka17[[#This Row],[Kč4]]+Tabulka17[[#This Row],[Kč5]]+Tabulka17[[#This Row],[Kč6]]</f>
        <v>0</v>
      </c>
      <c r="W56" s="136"/>
      <c r="X56" s="136"/>
    </row>
    <row r="57" spans="1:24" x14ac:dyDescent="0.25">
      <c r="A57" s="140"/>
      <c r="B57" s="140"/>
      <c r="C57" s="151"/>
      <c r="D57" s="152"/>
      <c r="E57" s="166"/>
      <c r="F57" s="151"/>
      <c r="G57" s="167"/>
      <c r="H57" s="168"/>
      <c r="I57" s="152"/>
      <c r="J57" s="167"/>
      <c r="K57" s="168"/>
      <c r="L57" s="152"/>
      <c r="M57" s="167"/>
      <c r="N57" s="169"/>
      <c r="O57" s="151"/>
      <c r="P57" s="170"/>
      <c r="Q57" s="171"/>
      <c r="R57" s="151"/>
      <c r="S57" s="152"/>
      <c r="T57" s="164"/>
      <c r="U57" s="174">
        <f>Tabulka17[[#This Row],[Tuny]]+Tabulka17[[#This Row],[Tuny2]]+Tabulka17[[#This Row],[Tuny3]]+Tabulka17[[#This Row],[Tuny4]]+Tabulka17[[#This Row],[Tuny5]]+Tabulka17[[#This Row],[Tuny6]]</f>
        <v>0</v>
      </c>
      <c r="V57" s="179">
        <f>Tabulka17[[#This Row],[Kč]]+Tabulka17[[#This Row],[Kč2]]+Tabulka17[[#This Row],[Kč3]]+Tabulka17[[#This Row],[Kč4]]+Tabulka17[[#This Row],[Kč5]]+Tabulka17[[#This Row],[Kč6]]</f>
        <v>0</v>
      </c>
      <c r="W57" s="140"/>
      <c r="X57" s="140"/>
    </row>
    <row r="58" spans="1:24" x14ac:dyDescent="0.25">
      <c r="A58" s="138" t="s">
        <v>77</v>
      </c>
      <c r="B58" s="138" t="s">
        <v>89</v>
      </c>
      <c r="C58" s="141" t="s">
        <v>49</v>
      </c>
      <c r="D58" s="127">
        <v>8.4600000000000009</v>
      </c>
      <c r="E58" s="148">
        <v>29553.81</v>
      </c>
      <c r="F58" s="147" t="s">
        <v>52</v>
      </c>
      <c r="G58" s="130">
        <v>1.1399999999999999</v>
      </c>
      <c r="H58" s="128">
        <v>9349.5</v>
      </c>
      <c r="I58" s="131" t="s">
        <v>50</v>
      </c>
      <c r="J58" s="130">
        <v>0.38</v>
      </c>
      <c r="K58" s="128">
        <v>0</v>
      </c>
      <c r="L58" s="131" t="s">
        <v>51</v>
      </c>
      <c r="M58" s="131"/>
      <c r="N58" s="148">
        <v>1932</v>
      </c>
      <c r="O58" s="147"/>
      <c r="P58" s="133"/>
      <c r="Q58" s="162"/>
      <c r="R58" s="147"/>
      <c r="S58" s="150"/>
      <c r="T58" s="196"/>
      <c r="U58" s="175">
        <f>Tabulka17[[#This Row],[Tuny]]+Tabulka17[[#This Row],[Tuny2]]+Tabulka17[[#This Row],[Tuny3]]+Tabulka17[[#This Row],[Tuny4]]+Tabulka17[[#This Row],[Tuny5]]+Tabulka17[[#This Row],[Tuny6]]</f>
        <v>9.9800000000000022</v>
      </c>
      <c r="V58" s="180">
        <f>Tabulka17[[#This Row],[Kč]]+Tabulka17[[#This Row],[Kč2]]+Tabulka17[[#This Row],[Kč3]]+Tabulka17[[#This Row],[Kč4]]+Tabulka17[[#This Row],[Kč5]]+Tabulka17[[#This Row],[Kč6]]</f>
        <v>40835.31</v>
      </c>
      <c r="W58" s="138"/>
      <c r="X58" s="138"/>
    </row>
    <row r="59" spans="1:24" x14ac:dyDescent="0.25">
      <c r="A59" s="136" t="s">
        <v>77</v>
      </c>
      <c r="B59" s="136" t="s">
        <v>90</v>
      </c>
      <c r="C59" s="144"/>
      <c r="D59" s="129"/>
      <c r="E59" s="149"/>
      <c r="F59" s="144"/>
      <c r="G59" s="132"/>
      <c r="H59" s="159"/>
      <c r="I59" s="132"/>
      <c r="J59" s="131"/>
      <c r="K59" s="157"/>
      <c r="L59" s="132"/>
      <c r="M59" s="131"/>
      <c r="N59" s="158"/>
      <c r="O59" s="144" t="s">
        <v>10</v>
      </c>
      <c r="P59" s="133">
        <v>0.38</v>
      </c>
      <c r="Q59" s="163">
        <v>2280</v>
      </c>
      <c r="R59" s="144"/>
      <c r="S59" s="132"/>
      <c r="T59" s="194"/>
      <c r="U59" s="173">
        <f>Tabulka17[[#This Row],[Tuny]]+Tabulka17[[#This Row],[Tuny2]]+Tabulka17[[#This Row],[Tuny3]]+Tabulka17[[#This Row],[Tuny4]]+Tabulka17[[#This Row],[Tuny5]]+Tabulka17[[#This Row],[Tuny6]]</f>
        <v>0.38</v>
      </c>
      <c r="V59" s="178">
        <f>Tabulka17[[#This Row],[Kč]]+Tabulka17[[#This Row],[Kč2]]+Tabulka17[[#This Row],[Kč3]]+Tabulka17[[#This Row],[Kč4]]+Tabulka17[[#This Row],[Kč5]]+Tabulka17[[#This Row],[Kč6]]</f>
        <v>2280</v>
      </c>
      <c r="W59" s="136"/>
      <c r="X59" s="136"/>
    </row>
    <row r="60" spans="1:24" x14ac:dyDescent="0.25">
      <c r="A60" s="136"/>
      <c r="B60" s="136" t="s">
        <v>92</v>
      </c>
      <c r="C60" s="144"/>
      <c r="D60" s="129"/>
      <c r="E60" s="149"/>
      <c r="F60" s="144"/>
      <c r="G60" s="132"/>
      <c r="H60" s="159"/>
      <c r="I60" s="132"/>
      <c r="J60" s="131"/>
      <c r="K60" s="157"/>
      <c r="L60" s="132"/>
      <c r="M60" s="131"/>
      <c r="N60" s="158"/>
      <c r="O60" s="144"/>
      <c r="P60" s="133"/>
      <c r="Q60" s="163"/>
      <c r="R60" s="144"/>
      <c r="S60" s="132"/>
      <c r="T60" s="194"/>
      <c r="U60" s="173">
        <f>Tabulka17[[#This Row],[Tuny]]+Tabulka17[[#This Row],[Tuny2]]+Tabulka17[[#This Row],[Tuny3]]+Tabulka17[[#This Row],[Tuny4]]+Tabulka17[[#This Row],[Tuny5]]+Tabulka17[[#This Row],[Tuny6]]</f>
        <v>0</v>
      </c>
      <c r="V60" s="178">
        <f>Tabulka17[[#This Row],[Kč]]+Tabulka17[[#This Row],[Kč2]]+Tabulka17[[#This Row],[Kč3]]+Tabulka17[[#This Row],[Kč4]]+Tabulka17[[#This Row],[Kč5]]+Tabulka17[[#This Row],[Kč6]]</f>
        <v>0</v>
      </c>
      <c r="W60" s="136"/>
      <c r="X60" s="136"/>
    </row>
    <row r="61" spans="1:24" x14ac:dyDescent="0.25">
      <c r="A61" s="136"/>
      <c r="B61" s="136" t="s">
        <v>91</v>
      </c>
      <c r="C61" s="144"/>
      <c r="D61" s="129"/>
      <c r="E61" s="149"/>
      <c r="F61" s="144"/>
      <c r="G61" s="132"/>
      <c r="H61" s="159"/>
      <c r="I61" s="132"/>
      <c r="J61" s="131"/>
      <c r="K61" s="157"/>
      <c r="L61" s="132"/>
      <c r="M61" s="131"/>
      <c r="N61" s="158"/>
      <c r="O61" s="144"/>
      <c r="P61" s="133"/>
      <c r="Q61" s="163"/>
      <c r="R61" s="144"/>
      <c r="S61" s="132"/>
      <c r="T61" s="194"/>
      <c r="U61" s="173">
        <f>Tabulka17[[#This Row],[Tuny]]+Tabulka17[[#This Row],[Tuny2]]+Tabulka17[[#This Row],[Tuny3]]+Tabulka17[[#This Row],[Tuny4]]+Tabulka17[[#This Row],[Tuny5]]+Tabulka17[[#This Row],[Tuny6]]</f>
        <v>0</v>
      </c>
      <c r="V61" s="178">
        <f>Tabulka17[[#This Row],[Kč]]+Tabulka17[[#This Row],[Kč2]]+Tabulka17[[#This Row],[Kč3]]+Tabulka17[[#This Row],[Kč4]]+Tabulka17[[#This Row],[Kč5]]+Tabulka17[[#This Row],[Kč6]]</f>
        <v>0</v>
      </c>
      <c r="W61" s="136"/>
      <c r="X61" s="136"/>
    </row>
    <row r="62" spans="1:24" ht="15.75" thickBot="1" x14ac:dyDescent="0.3">
      <c r="A62" s="197" t="s">
        <v>77</v>
      </c>
      <c r="B62" s="197" t="s">
        <v>89</v>
      </c>
      <c r="C62" s="198"/>
      <c r="D62" s="199"/>
      <c r="E62" s="206"/>
      <c r="F62" s="198"/>
      <c r="G62" s="199"/>
      <c r="H62" s="201"/>
      <c r="I62" s="199"/>
      <c r="J62" s="207"/>
      <c r="K62" s="208"/>
      <c r="L62" s="199"/>
      <c r="M62" s="207"/>
      <c r="N62" s="209"/>
      <c r="O62" s="198" t="s">
        <v>10</v>
      </c>
      <c r="P62" s="210"/>
      <c r="Q62" s="202"/>
      <c r="R62" s="198" t="s">
        <v>9</v>
      </c>
      <c r="S62" s="199"/>
      <c r="T62" s="202"/>
      <c r="U62" s="203">
        <f>Tabulka17[[#This Row],[Tuny]]+Tabulka17[[#This Row],[Tuny2]]+Tabulka17[[#This Row],[Tuny3]]+Tabulka17[[#This Row],[Tuny4]]+Tabulka17[[#This Row],[Tuny5]]+Tabulka17[[#This Row],[Tuny6]]</f>
        <v>0</v>
      </c>
      <c r="V62" s="204">
        <f>Tabulka17[[#This Row],[Kč]]+Tabulka17[[#This Row],[Kč2]]+Tabulka17[[#This Row],[Kč3]]+Tabulka17[[#This Row],[Kč4]]+Tabulka17[[#This Row],[Kč5]]+Tabulka17[[#This Row],[Kč6]]</f>
        <v>0</v>
      </c>
      <c r="W62" s="197"/>
      <c r="X62" s="197"/>
    </row>
    <row r="63" spans="1:24" ht="15.75" thickTop="1" x14ac:dyDescent="0.25">
      <c r="A63" s="211" t="s">
        <v>21</v>
      </c>
      <c r="B63" s="211"/>
      <c r="C63" s="212" t="s">
        <v>49</v>
      </c>
      <c r="D63" s="213">
        <f>SUBTOTAL(109,D3:D62)</f>
        <v>111.37000000000003</v>
      </c>
      <c r="E63" s="214">
        <f>SUBTOTAL(109,E3:E62)</f>
        <v>334969.58</v>
      </c>
      <c r="F63" s="212" t="s">
        <v>52</v>
      </c>
      <c r="G63" s="213">
        <f>SUBTOTAL(109,G3:G62)</f>
        <v>17.71</v>
      </c>
      <c r="H63" s="215">
        <f>SUBTOTAL(109,H3:H62)</f>
        <v>112700</v>
      </c>
      <c r="I63" s="213" t="s">
        <v>50</v>
      </c>
      <c r="J63" s="213">
        <f>SUBTOTAL(109,J3:J62)</f>
        <v>10.180000000000001</v>
      </c>
      <c r="K63" s="215">
        <f>SUBTOTAL(109,K3:K62)</f>
        <v>40331.65</v>
      </c>
      <c r="L63" s="213" t="s">
        <v>51</v>
      </c>
      <c r="M63" s="213">
        <f>SUBTOTAL(109,M3:M62)</f>
        <v>13.134000000000002</v>
      </c>
      <c r="N63" s="214">
        <f>SUBTOTAL(109,N3:N62)</f>
        <v>24782</v>
      </c>
      <c r="O63" s="212" t="s">
        <v>10</v>
      </c>
      <c r="P63" s="216">
        <f>SUBTOTAL(109,P3:P62)</f>
        <v>16.415999999999997</v>
      </c>
      <c r="Q63" s="217">
        <f>SUBTOTAL(109,Q3:Q62)</f>
        <v>88836.17</v>
      </c>
      <c r="R63" s="212" t="s">
        <v>17</v>
      </c>
      <c r="S63" s="218">
        <v>0</v>
      </c>
      <c r="T63" s="217">
        <v>0</v>
      </c>
      <c r="U63" s="219">
        <f>Tabulka17[[#This Row],[Tuny]]+Tabulka17[[#This Row],[Tuny2]]+Tabulka17[[#This Row],[Tuny3]]+Tabulka17[[#This Row],[Tuny4]]+Tabulka17[[#This Row],[Tuny5]]+Tabulka17[[#This Row],[Tuny6]]</f>
        <v>168.81000000000006</v>
      </c>
      <c r="V63" s="220">
        <f>SUBTOTAL(109,V3:V62)</f>
        <v>634517.67999999993</v>
      </c>
      <c r="W63" s="139"/>
      <c r="X63" s="139"/>
    </row>
    <row r="64" spans="1:24" x14ac:dyDescent="0.25">
      <c r="A64" s="211"/>
      <c r="B64" s="211"/>
      <c r="C64" s="212"/>
      <c r="D64" s="213"/>
      <c r="E64" s="214"/>
      <c r="F64" s="212"/>
      <c r="G64" s="213"/>
      <c r="H64" s="215"/>
      <c r="I64" s="213"/>
      <c r="J64" s="213"/>
      <c r="K64" s="215"/>
      <c r="L64" s="213"/>
      <c r="M64" s="213"/>
      <c r="N64" s="214"/>
      <c r="O64" s="212" t="s">
        <v>9</v>
      </c>
      <c r="P64" s="216">
        <v>0.92500000000000004</v>
      </c>
      <c r="Q64" s="217">
        <f>SUM(T23+T48)</f>
        <v>22244.050000000003</v>
      </c>
      <c r="R64" s="212" t="s">
        <v>11</v>
      </c>
      <c r="S64" s="213">
        <v>58.97</v>
      </c>
      <c r="T64" s="217">
        <v>7418</v>
      </c>
      <c r="U64" s="219"/>
      <c r="V64" s="220"/>
      <c r="W64" s="139"/>
      <c r="X64" s="139"/>
    </row>
    <row r="65" spans="1:24" x14ac:dyDescent="0.25">
      <c r="A65" s="211"/>
      <c r="B65" s="211"/>
      <c r="C65" s="212"/>
      <c r="D65" s="213"/>
      <c r="E65" s="214"/>
      <c r="F65" s="212"/>
      <c r="G65" s="213"/>
      <c r="H65" s="215"/>
      <c r="I65" s="213"/>
      <c r="J65" s="213"/>
      <c r="K65" s="215"/>
      <c r="L65" s="213"/>
      <c r="M65" s="213"/>
      <c r="N65" s="214"/>
      <c r="O65" s="212" t="s">
        <v>49</v>
      </c>
      <c r="P65" s="216">
        <v>0.26</v>
      </c>
      <c r="Q65" s="217">
        <f>SUM(T45)</f>
        <v>1020.96</v>
      </c>
      <c r="R65" s="212" t="s">
        <v>80</v>
      </c>
      <c r="S65" s="213">
        <f>S42</f>
        <v>1.84</v>
      </c>
      <c r="T65" s="217">
        <f>T42</f>
        <v>2215.27</v>
      </c>
      <c r="U65" s="219"/>
      <c r="V65" s="220"/>
      <c r="W65" s="139"/>
      <c r="X65" s="139"/>
    </row>
    <row r="66" spans="1:24" ht="15.75" thickBot="1" x14ac:dyDescent="0.3">
      <c r="A66" s="197"/>
      <c r="B66" s="197"/>
      <c r="C66" s="198"/>
      <c r="D66" s="199"/>
      <c r="E66" s="200"/>
      <c r="F66" s="198"/>
      <c r="G66" s="199"/>
      <c r="H66" s="199"/>
      <c r="I66" s="199"/>
      <c r="J66" s="199"/>
      <c r="K66" s="201"/>
      <c r="L66" s="199"/>
      <c r="M66" s="199"/>
      <c r="N66" s="200"/>
      <c r="O66" s="198"/>
      <c r="P66" s="199"/>
      <c r="Q66" s="202"/>
      <c r="R66" s="198"/>
      <c r="S66" s="199"/>
      <c r="T66" s="202"/>
      <c r="U66" s="203"/>
      <c r="V66" s="204"/>
      <c r="W66" s="197"/>
      <c r="X66" s="197"/>
    </row>
    <row r="67" spans="1:24" ht="15.75" thickTop="1" x14ac:dyDescent="0.25">
      <c r="A67" s="137"/>
      <c r="B67" s="137"/>
      <c r="C67" s="146"/>
      <c r="E67" s="165"/>
      <c r="F67" s="146"/>
      <c r="K67" s="126"/>
      <c r="N67" s="165"/>
      <c r="O67" s="146"/>
      <c r="Q67" s="205"/>
      <c r="R67" s="146"/>
      <c r="T67" s="205"/>
      <c r="U67" s="176"/>
      <c r="V67" s="181">
        <f>(E63+H63+K63+N63+Q63+Q64+Q65+T64+T65)</f>
        <v>634517.68000000005</v>
      </c>
      <c r="W67" s="137"/>
      <c r="X67" s="137"/>
    </row>
    <row r="68" spans="1:24" x14ac:dyDescent="0.25">
      <c r="E68" s="126"/>
      <c r="H68" s="126"/>
      <c r="K68" s="126"/>
      <c r="N68" s="126"/>
      <c r="Q68" s="339"/>
      <c r="V68" s="126">
        <f>Tabulka17[[#Totals],[CELKEM Kč]]-V63</f>
        <v>0</v>
      </c>
    </row>
    <row r="69" spans="1:24" x14ac:dyDescent="0.25">
      <c r="Q69" s="339"/>
      <c r="V69" s="126">
        <f>SUM(E63+H63+K63+N63+Q63+Q64+Q65+T64+T65)</f>
        <v>634517.68000000005</v>
      </c>
    </row>
    <row r="70" spans="1:24" x14ac:dyDescent="0.25">
      <c r="V70" s="126"/>
    </row>
    <row r="71" spans="1:24" x14ac:dyDescent="0.25">
      <c r="V71" s="126"/>
    </row>
    <row r="72" spans="1:24" x14ac:dyDescent="0.25">
      <c r="V72" s="126"/>
    </row>
  </sheetData>
  <pageMargins left="0.7" right="0.7" top="0.78740157499999996" bottom="0.78740157499999996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3F28F6-AD0C-4CC6-BC78-F569C3CAE9D6}">
          <x14:formula1>
            <xm:f>Tabulka2!$C$2:$C$7</xm:f>
          </x14:formula1>
          <xm:sqref>B3:B61</xm:sqref>
        </x14:dataValidation>
        <x14:dataValidation type="list" allowBlank="1" showInputMessage="1" showErrorMessage="1" xr:uid="{AFEE6A53-7BD8-469E-B977-BB0F8CF827EA}">
          <x14:formula1>
            <xm:f>Tabulka2!$A$2:$A$11</xm:f>
          </x14:formula1>
          <xm:sqref>R3:R66 F3:F66 C3:C66 L3:L66 O3:O66 I3:I66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A83A-518D-471D-9F79-F96F1904AA21}">
  <dimension ref="A1:V65"/>
  <sheetViews>
    <sheetView zoomScaleNormal="100" workbookViewId="0">
      <selection sqref="A1:V1"/>
    </sheetView>
  </sheetViews>
  <sheetFormatPr defaultRowHeight="15" x14ac:dyDescent="0.25"/>
  <cols>
    <col min="1" max="1" width="9.7109375" customWidth="1"/>
    <col min="2" max="2" width="17.7109375" customWidth="1"/>
    <col min="4" max="4" width="6.7109375" customWidth="1"/>
    <col min="5" max="5" width="12.42578125" bestFit="1" customWidth="1"/>
    <col min="6" max="6" width="11.42578125" customWidth="1"/>
    <col min="7" max="7" width="6.7109375" customWidth="1"/>
    <col min="8" max="8" width="14.5703125" customWidth="1"/>
    <col min="9" max="9" width="11.7109375" customWidth="1"/>
    <col min="10" max="10" width="6.7109375" customWidth="1"/>
    <col min="11" max="11" width="12.140625" customWidth="1"/>
    <col min="12" max="12" width="10.7109375" customWidth="1"/>
    <col min="13" max="13" width="6.7109375" customWidth="1"/>
    <col min="14" max="14" width="11.42578125" bestFit="1" customWidth="1"/>
    <col min="15" max="15" width="9.28515625" customWidth="1"/>
    <col min="16" max="16" width="5.42578125" customWidth="1"/>
    <col min="17" max="17" width="13.42578125" customWidth="1"/>
    <col min="18" max="18" width="10.42578125" customWidth="1"/>
    <col min="19" max="19" width="6.7109375" customWidth="1"/>
    <col min="20" max="20" width="13.28515625" customWidth="1"/>
    <col min="21" max="21" width="9.5703125" customWidth="1"/>
    <col min="22" max="22" width="17.5703125" customWidth="1"/>
  </cols>
  <sheetData>
    <row r="1" spans="1:22" ht="43.5" customHeight="1" x14ac:dyDescent="0.25">
      <c r="A1" s="495" t="s">
        <v>105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7"/>
    </row>
    <row r="2" spans="1:22" x14ac:dyDescent="0.25">
      <c r="A2" s="1" t="s">
        <v>45</v>
      </c>
      <c r="B2" s="1" t="s">
        <v>46</v>
      </c>
      <c r="C2" s="1" t="s">
        <v>78</v>
      </c>
      <c r="D2" s="1" t="s">
        <v>54</v>
      </c>
      <c r="E2" s="1" t="s">
        <v>55</v>
      </c>
      <c r="F2" s="1" t="s">
        <v>81</v>
      </c>
      <c r="G2" s="1" t="s">
        <v>56</v>
      </c>
      <c r="H2" s="1" t="s">
        <v>57</v>
      </c>
      <c r="I2" s="1" t="s">
        <v>82</v>
      </c>
      <c r="J2" s="1" t="s">
        <v>58</v>
      </c>
      <c r="K2" s="1" t="s">
        <v>59</v>
      </c>
      <c r="L2" s="1" t="s">
        <v>83</v>
      </c>
      <c r="M2" s="1" t="s">
        <v>60</v>
      </c>
      <c r="N2" s="1" t="s">
        <v>61</v>
      </c>
      <c r="O2" s="1" t="s">
        <v>84</v>
      </c>
      <c r="P2" s="1" t="s">
        <v>62</v>
      </c>
      <c r="Q2" s="1" t="s">
        <v>63</v>
      </c>
      <c r="R2" s="1" t="s">
        <v>85</v>
      </c>
      <c r="S2" s="1" t="s">
        <v>64</v>
      </c>
      <c r="T2" s="1" t="s">
        <v>65</v>
      </c>
      <c r="U2" s="1" t="s">
        <v>86</v>
      </c>
      <c r="V2" s="1" t="s">
        <v>87</v>
      </c>
    </row>
    <row r="3" spans="1:22" x14ac:dyDescent="0.25">
      <c r="A3" s="340" t="s">
        <v>66</v>
      </c>
      <c r="B3" s="340" t="s">
        <v>89</v>
      </c>
      <c r="C3" s="341" t="s">
        <v>49</v>
      </c>
      <c r="D3" s="342">
        <v>9.7200000000000006</v>
      </c>
      <c r="E3" s="343">
        <v>25061.58</v>
      </c>
      <c r="F3" s="341" t="s">
        <v>52</v>
      </c>
      <c r="G3" s="344">
        <v>1.3</v>
      </c>
      <c r="H3" s="345">
        <v>7710.75</v>
      </c>
      <c r="I3" s="346" t="s">
        <v>50</v>
      </c>
      <c r="J3" s="344">
        <v>0.82</v>
      </c>
      <c r="K3" s="345">
        <v>2870.4</v>
      </c>
      <c r="L3" s="346" t="s">
        <v>51</v>
      </c>
      <c r="M3" s="344">
        <v>1.1140000000000001</v>
      </c>
      <c r="N3" s="347">
        <v>1840</v>
      </c>
      <c r="O3" s="341"/>
      <c r="P3" s="348"/>
      <c r="Q3" s="349"/>
      <c r="R3" s="341"/>
      <c r="S3" s="346"/>
      <c r="T3" s="350"/>
      <c r="U3" s="351">
        <f>Tabulka178[[#This Row],[Tuny]]+Tabulka178[[#This Row],[Tuny2]]+Tabulka178[[#This Row],[Tuny3]]+Tabulka178[[#This Row],[Tuny4]]+Tabulka178[[#This Row],[Tuny5]]+Tabulka178[[#This Row],[Tuny6]]</f>
        <v>12.954000000000002</v>
      </c>
      <c r="V3" s="352">
        <f>Tabulka178[[#This Row],[Kč]]+Tabulka178[[#This Row],[Kč2]]+Tabulka178[[#This Row],[Kč3]]+Tabulka178[[#This Row],[Kč4]]+Tabulka178[[#This Row],[Kč5]]+Tabulka178[[#This Row],[Kč6]]</f>
        <v>37482.730000000003</v>
      </c>
    </row>
    <row r="4" spans="1:22" x14ac:dyDescent="0.25">
      <c r="A4" s="353" t="s">
        <v>66</v>
      </c>
      <c r="B4" s="353" t="s">
        <v>90</v>
      </c>
      <c r="C4" s="354"/>
      <c r="D4" s="355"/>
      <c r="E4" s="356"/>
      <c r="F4" s="354"/>
      <c r="G4" s="357"/>
      <c r="H4" s="358"/>
      <c r="I4" s="355"/>
      <c r="J4" s="357"/>
      <c r="K4" s="358"/>
      <c r="L4" s="355"/>
      <c r="M4" s="357"/>
      <c r="N4" s="359"/>
      <c r="O4" s="354" t="s">
        <v>10</v>
      </c>
      <c r="P4" s="360">
        <v>0.18</v>
      </c>
      <c r="Q4" s="361">
        <v>1080</v>
      </c>
      <c r="R4" s="354"/>
      <c r="S4" s="355"/>
      <c r="T4" s="362"/>
      <c r="U4" s="363">
        <f>Tabulka178[[#This Row],[Tuny]]+Tabulka178[[#This Row],[Tuny2]]+Tabulka178[[#This Row],[Tuny3]]+Tabulka178[[#This Row],[Tuny4]]+Tabulka178[[#This Row],[Tuny5]]+Tabulka178[[#This Row],[Tuny6]]</f>
        <v>0.18</v>
      </c>
      <c r="V4" s="364">
        <f>Tabulka178[[#This Row],[Kč]]+Tabulka178[[#This Row],[Kč2]]+Tabulka178[[#This Row],[Kč3]]+Tabulka178[[#This Row],[Kč4]]+Tabulka178[[#This Row],[Kč5]]+Tabulka178[[#This Row],[Kč6]]</f>
        <v>1080</v>
      </c>
    </row>
    <row r="5" spans="1:22" x14ac:dyDescent="0.25">
      <c r="A5" s="353"/>
      <c r="B5" s="353" t="s">
        <v>92</v>
      </c>
      <c r="C5" s="354"/>
      <c r="D5" s="355"/>
      <c r="E5" s="356"/>
      <c r="F5" s="354"/>
      <c r="G5" s="357"/>
      <c r="H5" s="358"/>
      <c r="I5" s="355"/>
      <c r="J5" s="357"/>
      <c r="K5" s="358"/>
      <c r="L5" s="355"/>
      <c r="M5" s="357"/>
      <c r="N5" s="359"/>
      <c r="O5" s="354"/>
      <c r="P5" s="360"/>
      <c r="Q5" s="361"/>
      <c r="R5" s="354"/>
      <c r="S5" s="355"/>
      <c r="T5" s="362"/>
      <c r="U5" s="363">
        <f>Tabulka178[[#This Row],[Tuny]]+Tabulka178[[#This Row],[Tuny2]]+Tabulka178[[#This Row],[Tuny3]]+Tabulka178[[#This Row],[Tuny4]]+Tabulka178[[#This Row],[Tuny5]]+Tabulka178[[#This Row],[Tuny6]]</f>
        <v>0</v>
      </c>
      <c r="V5" s="364">
        <f>Tabulka178[[#This Row],[Kč]]+Tabulka178[[#This Row],[Kč2]]+Tabulka178[[#This Row],[Kč3]]+Tabulka178[[#This Row],[Kč4]]+Tabulka178[[#This Row],[Kč5]]+Tabulka178[[#This Row],[Kč6]]</f>
        <v>0</v>
      </c>
    </row>
    <row r="6" spans="1:22" x14ac:dyDescent="0.25">
      <c r="A6" s="365"/>
      <c r="B6" s="365"/>
      <c r="C6" s="366"/>
      <c r="D6" s="367"/>
      <c r="E6" s="368"/>
      <c r="F6" s="366"/>
      <c r="G6" s="369"/>
      <c r="H6" s="370"/>
      <c r="I6" s="367"/>
      <c r="J6" s="369"/>
      <c r="K6" s="370"/>
      <c r="L6" s="367"/>
      <c r="M6" s="369"/>
      <c r="N6" s="371"/>
      <c r="O6" s="366"/>
      <c r="P6" s="372"/>
      <c r="Q6" s="373"/>
      <c r="R6" s="366"/>
      <c r="S6" s="367"/>
      <c r="T6" s="374"/>
      <c r="U6" s="375">
        <f>Tabulka178[[#This Row],[Tuny]]+Tabulka178[[#This Row],[Tuny2]]+Tabulka178[[#This Row],[Tuny3]]+Tabulka178[[#This Row],[Tuny4]]+Tabulka178[[#This Row],[Tuny5]]+Tabulka178[[#This Row],[Tuny6]]</f>
        <v>0</v>
      </c>
      <c r="V6" s="376">
        <f>Tabulka178[[#This Row],[Kč]]+Tabulka178[[#This Row],[Kč2]]+Tabulka178[[#This Row],[Kč3]]+Tabulka178[[#This Row],[Kč4]]+Tabulka178[[#This Row],[Kč5]]+Tabulka178[[#This Row],[Kč6]]</f>
        <v>0</v>
      </c>
    </row>
    <row r="7" spans="1:22" x14ac:dyDescent="0.25">
      <c r="A7" s="340" t="s">
        <v>67</v>
      </c>
      <c r="B7" s="340" t="s">
        <v>89</v>
      </c>
      <c r="C7" s="341" t="s">
        <v>49</v>
      </c>
      <c r="D7" s="342">
        <v>9.7200000000000006</v>
      </c>
      <c r="E7" s="347">
        <v>24425.05</v>
      </c>
      <c r="F7" s="341" t="s">
        <v>52</v>
      </c>
      <c r="G7" s="344">
        <v>1.08</v>
      </c>
      <c r="H7" s="345">
        <v>8280</v>
      </c>
      <c r="I7" s="346" t="s">
        <v>50</v>
      </c>
      <c r="J7" s="344">
        <v>0.52</v>
      </c>
      <c r="K7" s="345">
        <v>2355.1999999999998</v>
      </c>
      <c r="L7" s="346" t="s">
        <v>51</v>
      </c>
      <c r="M7" s="344">
        <v>0.98</v>
      </c>
      <c r="N7" s="347">
        <v>1840</v>
      </c>
      <c r="O7" s="341"/>
      <c r="P7" s="348"/>
      <c r="Q7" s="349"/>
      <c r="R7" s="341"/>
      <c r="S7" s="346"/>
      <c r="T7" s="350"/>
      <c r="U7" s="351">
        <f>Tabulka178[[#This Row],[Tuny]]+Tabulka178[[#This Row],[Tuny2]]+Tabulka178[[#This Row],[Tuny3]]+Tabulka178[[#This Row],[Tuny4]]+Tabulka178[[#This Row],[Tuny5]]+Tabulka178[[#This Row],[Tuny6]]</f>
        <v>12.3</v>
      </c>
      <c r="V7" s="352">
        <f>Tabulka178[[#This Row],[Kč]]+Tabulka178[[#This Row],[Kč2]]+Tabulka178[[#This Row],[Kč3]]+Tabulka178[[#This Row],[Kč4]]+Tabulka178[[#This Row],[Kč5]]+Tabulka178[[#This Row],[Kč6]]</f>
        <v>36900.25</v>
      </c>
    </row>
    <row r="8" spans="1:22" x14ac:dyDescent="0.25">
      <c r="A8" s="353" t="s">
        <v>67</v>
      </c>
      <c r="B8" s="353" t="s">
        <v>90</v>
      </c>
      <c r="C8" s="354"/>
      <c r="D8" s="355"/>
      <c r="E8" s="356"/>
      <c r="F8" s="354"/>
      <c r="G8" s="357"/>
      <c r="H8" s="358"/>
      <c r="I8" s="355"/>
      <c r="J8" s="357"/>
      <c r="K8" s="358"/>
      <c r="L8" s="355"/>
      <c r="M8" s="357"/>
      <c r="N8" s="359"/>
      <c r="O8" s="354" t="s">
        <v>10</v>
      </c>
      <c r="P8" s="360">
        <v>0.18</v>
      </c>
      <c r="Q8" s="361">
        <v>1080</v>
      </c>
      <c r="R8" s="354"/>
      <c r="S8" s="355"/>
      <c r="T8" s="362"/>
      <c r="U8" s="363">
        <f>Tabulka178[[#This Row],[Tuny]]+Tabulka178[[#This Row],[Tuny2]]+Tabulka178[[#This Row],[Tuny3]]+Tabulka178[[#This Row],[Tuny4]]+Tabulka178[[#This Row],[Tuny5]]+Tabulka178[[#This Row],[Tuny6]]</f>
        <v>0.18</v>
      </c>
      <c r="V8" s="364">
        <f>Tabulka178[[#This Row],[Kč]]+Tabulka178[[#This Row],[Kč2]]+Tabulka178[[#This Row],[Kč3]]+Tabulka178[[#This Row],[Kč4]]+Tabulka178[[#This Row],[Kč5]]+Tabulka178[[#This Row],[Kč6]]</f>
        <v>1080</v>
      </c>
    </row>
    <row r="9" spans="1:22" x14ac:dyDescent="0.25">
      <c r="A9" s="353"/>
      <c r="B9" s="353" t="s">
        <v>92</v>
      </c>
      <c r="C9" s="354"/>
      <c r="D9" s="355"/>
      <c r="E9" s="356"/>
      <c r="F9" s="354"/>
      <c r="G9" s="357"/>
      <c r="H9" s="358"/>
      <c r="I9" s="355"/>
      <c r="J9" s="357"/>
      <c r="K9" s="358"/>
      <c r="L9" s="355"/>
      <c r="M9" s="357"/>
      <c r="N9" s="359"/>
      <c r="O9" s="354"/>
      <c r="P9" s="360"/>
      <c r="Q9" s="361"/>
      <c r="R9" s="354"/>
      <c r="S9" s="355"/>
      <c r="T9" s="362"/>
      <c r="U9" s="363">
        <f>Tabulka178[[#This Row],[Tuny]]+Tabulka178[[#This Row],[Tuny2]]+Tabulka178[[#This Row],[Tuny3]]+Tabulka178[[#This Row],[Tuny4]]+Tabulka178[[#This Row],[Tuny5]]+Tabulka178[[#This Row],[Tuny6]]</f>
        <v>0</v>
      </c>
      <c r="V9" s="364">
        <f>Tabulka178[[#This Row],[Kč]]+Tabulka178[[#This Row],[Kč2]]+Tabulka178[[#This Row],[Kč3]]+Tabulka178[[#This Row],[Kč4]]+Tabulka178[[#This Row],[Kč5]]+Tabulka178[[#This Row],[Kč6]]</f>
        <v>0</v>
      </c>
    </row>
    <row r="10" spans="1:22" x14ac:dyDescent="0.25">
      <c r="A10" s="365"/>
      <c r="B10" s="365"/>
      <c r="C10" s="366"/>
      <c r="D10" s="367"/>
      <c r="E10" s="368"/>
      <c r="F10" s="366"/>
      <c r="G10" s="369"/>
      <c r="H10" s="370"/>
      <c r="I10" s="367"/>
      <c r="J10" s="369"/>
      <c r="K10" s="370"/>
      <c r="L10" s="367"/>
      <c r="M10" s="369"/>
      <c r="N10" s="371"/>
      <c r="O10" s="366"/>
      <c r="P10" s="372"/>
      <c r="Q10" s="373"/>
      <c r="R10" s="366"/>
      <c r="S10" s="367"/>
      <c r="T10" s="374"/>
      <c r="U10" s="375">
        <f>Tabulka178[[#This Row],[Tuny]]+Tabulka178[[#This Row],[Tuny2]]+Tabulka178[[#This Row],[Tuny3]]+Tabulka178[[#This Row],[Tuny4]]+Tabulka178[[#This Row],[Tuny5]]+Tabulka178[[#This Row],[Tuny6]]</f>
        <v>0</v>
      </c>
      <c r="V10" s="376">
        <f>Tabulka178[[#This Row],[Kč]]+Tabulka178[[#This Row],[Kč2]]+Tabulka178[[#This Row],[Kč3]]+Tabulka178[[#This Row],[Kč4]]+Tabulka178[[#This Row],[Kč5]]+Tabulka178[[#This Row],[Kč6]]</f>
        <v>0</v>
      </c>
    </row>
    <row r="11" spans="1:22" x14ac:dyDescent="0.25">
      <c r="A11" s="340" t="s">
        <v>68</v>
      </c>
      <c r="B11" s="340" t="s">
        <v>89</v>
      </c>
      <c r="C11" s="341" t="s">
        <v>49</v>
      </c>
      <c r="D11" s="342">
        <v>9.44</v>
      </c>
      <c r="E11" s="347">
        <v>24362.78</v>
      </c>
      <c r="F11" s="341" t="s">
        <v>52</v>
      </c>
      <c r="G11" s="344">
        <v>1.22</v>
      </c>
      <c r="H11" s="345">
        <v>7503.75</v>
      </c>
      <c r="I11" s="346" t="s">
        <v>50</v>
      </c>
      <c r="J11" s="344">
        <v>1.32</v>
      </c>
      <c r="K11" s="345">
        <v>5299.2</v>
      </c>
      <c r="L11" s="346" t="s">
        <v>51</v>
      </c>
      <c r="M11" s="344">
        <v>0.91</v>
      </c>
      <c r="N11" s="347">
        <v>1840</v>
      </c>
      <c r="O11" s="341"/>
      <c r="P11" s="348"/>
      <c r="Q11" s="349"/>
      <c r="R11" s="341"/>
      <c r="S11" s="346"/>
      <c r="T11" s="350"/>
      <c r="U11" s="351">
        <f>Tabulka178[[#This Row],[Tuny]]+Tabulka178[[#This Row],[Tuny2]]+Tabulka178[[#This Row],[Tuny3]]+Tabulka178[[#This Row],[Tuny4]]+Tabulka178[[#This Row],[Tuny5]]+Tabulka178[[#This Row],[Tuny6]]</f>
        <v>12.89</v>
      </c>
      <c r="V11" s="352">
        <f>Tabulka178[[#This Row],[Kč]]+Tabulka178[[#This Row],[Kč2]]+Tabulka178[[#This Row],[Kč3]]+Tabulka178[[#This Row],[Kč4]]+Tabulka178[[#This Row],[Kč5]]+Tabulka178[[#This Row],[Kč6]]</f>
        <v>39005.729999999996</v>
      </c>
    </row>
    <row r="12" spans="1:22" x14ac:dyDescent="0.25">
      <c r="A12" s="353" t="s">
        <v>68</v>
      </c>
      <c r="B12" s="353" t="s">
        <v>90</v>
      </c>
      <c r="C12" s="354"/>
      <c r="D12" s="355"/>
      <c r="E12" s="356"/>
      <c r="F12" s="354"/>
      <c r="G12" s="357"/>
      <c r="H12" s="358"/>
      <c r="I12" s="355"/>
      <c r="J12" s="357"/>
      <c r="K12" s="358"/>
      <c r="L12" s="355"/>
      <c r="M12" s="357"/>
      <c r="N12" s="359"/>
      <c r="O12" s="354" t="s">
        <v>10</v>
      </c>
      <c r="P12" s="360">
        <v>0.7</v>
      </c>
      <c r="Q12" s="361">
        <v>4201</v>
      </c>
      <c r="R12" s="354"/>
      <c r="S12" s="355"/>
      <c r="T12" s="362"/>
      <c r="U12" s="363">
        <f>Tabulka178[[#This Row],[Tuny]]+Tabulka178[[#This Row],[Tuny2]]+Tabulka178[[#This Row],[Tuny3]]+Tabulka178[[#This Row],[Tuny4]]+Tabulka178[[#This Row],[Tuny5]]+Tabulka178[[#This Row],[Tuny6]]</f>
        <v>0.7</v>
      </c>
      <c r="V12" s="364">
        <f>Tabulka178[[#This Row],[Kč]]+Tabulka178[[#This Row],[Kč2]]+Tabulka178[[#This Row],[Kč3]]+Tabulka178[[#This Row],[Kč4]]+Tabulka178[[#This Row],[Kč5]]+Tabulka178[[#This Row],[Kč6]]</f>
        <v>4201</v>
      </c>
    </row>
    <row r="13" spans="1:22" x14ac:dyDescent="0.25">
      <c r="A13" s="353"/>
      <c r="B13" s="353" t="s">
        <v>92</v>
      </c>
      <c r="C13" s="354"/>
      <c r="D13" s="355"/>
      <c r="E13" s="356"/>
      <c r="F13" s="354"/>
      <c r="G13" s="357"/>
      <c r="H13" s="358"/>
      <c r="I13" s="355"/>
      <c r="J13" s="357"/>
      <c r="K13" s="358"/>
      <c r="L13" s="355"/>
      <c r="M13" s="357"/>
      <c r="N13" s="359"/>
      <c r="O13" s="354"/>
      <c r="P13" s="360"/>
      <c r="Q13" s="361"/>
      <c r="R13" s="354"/>
      <c r="S13" s="355"/>
      <c r="T13" s="362"/>
      <c r="U13" s="363">
        <f>Tabulka178[[#This Row],[Tuny]]+Tabulka178[[#This Row],[Tuny2]]+Tabulka178[[#This Row],[Tuny3]]+Tabulka178[[#This Row],[Tuny4]]+Tabulka178[[#This Row],[Tuny5]]+Tabulka178[[#This Row],[Tuny6]]</f>
        <v>0</v>
      </c>
      <c r="V13" s="364">
        <f>Tabulka178[[#This Row],[Kč]]+Tabulka178[[#This Row],[Kč2]]+Tabulka178[[#This Row],[Kč3]]+Tabulka178[[#This Row],[Kč4]]+Tabulka178[[#This Row],[Kč5]]+Tabulka178[[#This Row],[Kč6]]</f>
        <v>0</v>
      </c>
    </row>
    <row r="14" spans="1:22" x14ac:dyDescent="0.25">
      <c r="A14" s="365"/>
      <c r="B14" s="365"/>
      <c r="C14" s="366"/>
      <c r="D14" s="367"/>
      <c r="E14" s="368"/>
      <c r="F14" s="366"/>
      <c r="G14" s="369"/>
      <c r="H14" s="370"/>
      <c r="I14" s="367"/>
      <c r="J14" s="369"/>
      <c r="K14" s="370"/>
      <c r="L14" s="367"/>
      <c r="M14" s="369"/>
      <c r="N14" s="371"/>
      <c r="O14" s="366"/>
      <c r="P14" s="372"/>
      <c r="Q14" s="373"/>
      <c r="R14" s="366"/>
      <c r="S14" s="367"/>
      <c r="T14" s="374"/>
      <c r="U14" s="375">
        <f>Tabulka178[[#This Row],[Tuny]]+Tabulka178[[#This Row],[Tuny2]]+Tabulka178[[#This Row],[Tuny3]]+Tabulka178[[#This Row],[Tuny4]]+Tabulka178[[#This Row],[Tuny5]]+Tabulka178[[#This Row],[Tuny6]]</f>
        <v>0</v>
      </c>
      <c r="V14" s="376">
        <f>Tabulka178[[#This Row],[Kč]]+Tabulka178[[#This Row],[Kč2]]+Tabulka178[[#This Row],[Kč3]]+Tabulka178[[#This Row],[Kč4]]+Tabulka178[[#This Row],[Kč5]]+Tabulka178[[#This Row],[Kč6]]</f>
        <v>0</v>
      </c>
    </row>
    <row r="15" spans="1:22" x14ac:dyDescent="0.25">
      <c r="A15" s="340" t="s">
        <v>69</v>
      </c>
      <c r="B15" s="340" t="s">
        <v>89</v>
      </c>
      <c r="C15" s="341" t="s">
        <v>49</v>
      </c>
      <c r="D15" s="342">
        <v>9.0399999999999991</v>
      </c>
      <c r="E15" s="347">
        <v>23943.94</v>
      </c>
      <c r="F15" s="341" t="s">
        <v>52</v>
      </c>
      <c r="G15" s="344">
        <v>1.22</v>
      </c>
      <c r="H15" s="345">
        <v>8073</v>
      </c>
      <c r="I15" s="346" t="s">
        <v>50</v>
      </c>
      <c r="J15" s="344">
        <v>0.72</v>
      </c>
      <c r="K15" s="345">
        <v>2723.2</v>
      </c>
      <c r="L15" s="346" t="s">
        <v>51</v>
      </c>
      <c r="M15" s="344">
        <v>2.15</v>
      </c>
      <c r="N15" s="347">
        <v>3795</v>
      </c>
      <c r="O15" s="341"/>
      <c r="P15" s="348"/>
      <c r="Q15" s="349"/>
      <c r="R15" s="341"/>
      <c r="S15" s="346"/>
      <c r="T15" s="350"/>
      <c r="U15" s="351">
        <f>Tabulka178[[#This Row],[Tuny]]+Tabulka178[[#This Row],[Tuny2]]+Tabulka178[[#This Row],[Tuny3]]+Tabulka178[[#This Row],[Tuny4]]+Tabulka178[[#This Row],[Tuny5]]+Tabulka178[[#This Row],[Tuny6]]</f>
        <v>13.13</v>
      </c>
      <c r="V15" s="352">
        <f>Tabulka178[[#This Row],[Kč]]+Tabulka178[[#This Row],[Kč2]]+Tabulka178[[#This Row],[Kč3]]+Tabulka178[[#This Row],[Kč4]]+Tabulka178[[#This Row],[Kč5]]+Tabulka178[[#This Row],[Kč6]]</f>
        <v>38535.14</v>
      </c>
    </row>
    <row r="16" spans="1:22" x14ac:dyDescent="0.25">
      <c r="A16" s="353" t="s">
        <v>69</v>
      </c>
      <c r="B16" s="353" t="s">
        <v>90</v>
      </c>
      <c r="C16" s="354"/>
      <c r="D16" s="355"/>
      <c r="E16" s="356"/>
      <c r="F16" s="354"/>
      <c r="G16" s="357"/>
      <c r="H16" s="358"/>
      <c r="I16" s="355"/>
      <c r="J16" s="357"/>
      <c r="K16" s="358"/>
      <c r="L16" s="355"/>
      <c r="M16" s="357"/>
      <c r="N16" s="359"/>
      <c r="O16" s="354" t="s">
        <v>10</v>
      </c>
      <c r="P16" s="360">
        <v>0.1</v>
      </c>
      <c r="Q16" s="361">
        <v>600</v>
      </c>
      <c r="R16" s="354"/>
      <c r="S16" s="355"/>
      <c r="T16" s="362"/>
      <c r="U16" s="363">
        <f>Tabulka178[[#This Row],[Tuny]]+Tabulka178[[#This Row],[Tuny2]]+Tabulka178[[#This Row],[Tuny3]]+Tabulka178[[#This Row],[Tuny4]]+Tabulka178[[#This Row],[Tuny5]]+Tabulka178[[#This Row],[Tuny6]]</f>
        <v>0.1</v>
      </c>
      <c r="V16" s="364">
        <f>Tabulka178[[#This Row],[Kč]]+Tabulka178[[#This Row],[Kč2]]+Tabulka178[[#This Row],[Kč3]]+Tabulka178[[#This Row],[Kč4]]+Tabulka178[[#This Row],[Kč5]]+Tabulka178[[#This Row],[Kč6]]</f>
        <v>600</v>
      </c>
    </row>
    <row r="17" spans="1:22" x14ac:dyDescent="0.25">
      <c r="A17" s="353"/>
      <c r="B17" s="353" t="s">
        <v>92</v>
      </c>
      <c r="C17" s="354"/>
      <c r="D17" s="355"/>
      <c r="E17" s="356"/>
      <c r="F17" s="354"/>
      <c r="G17" s="357"/>
      <c r="H17" s="358"/>
      <c r="I17" s="355"/>
      <c r="J17" s="357"/>
      <c r="K17" s="358"/>
      <c r="L17" s="355"/>
      <c r="M17" s="357"/>
      <c r="N17" s="359"/>
      <c r="O17" s="354"/>
      <c r="P17" s="360"/>
      <c r="Q17" s="361"/>
      <c r="R17" s="354"/>
      <c r="S17" s="355"/>
      <c r="T17" s="362"/>
      <c r="U17" s="363">
        <f>Tabulka178[[#This Row],[Tuny]]+Tabulka178[[#This Row],[Tuny2]]+Tabulka178[[#This Row],[Tuny3]]+Tabulka178[[#This Row],[Tuny4]]+Tabulka178[[#This Row],[Tuny5]]+Tabulka178[[#This Row],[Tuny6]]</f>
        <v>0</v>
      </c>
      <c r="V17" s="364">
        <f>Tabulka178[[#This Row],[Kč]]+Tabulka178[[#This Row],[Kč2]]+Tabulka178[[#This Row],[Kč3]]+Tabulka178[[#This Row],[Kč4]]+Tabulka178[[#This Row],[Kč5]]+Tabulka178[[#This Row],[Kč6]]</f>
        <v>0</v>
      </c>
    </row>
    <row r="18" spans="1:22" x14ac:dyDescent="0.25">
      <c r="A18" s="365"/>
      <c r="B18" s="365"/>
      <c r="C18" s="366"/>
      <c r="D18" s="367"/>
      <c r="E18" s="368"/>
      <c r="F18" s="366"/>
      <c r="G18" s="369"/>
      <c r="H18" s="370"/>
      <c r="I18" s="367"/>
      <c r="J18" s="369"/>
      <c r="K18" s="370"/>
      <c r="L18" s="367"/>
      <c r="M18" s="369"/>
      <c r="N18" s="371"/>
      <c r="O18" s="366"/>
      <c r="P18" s="372"/>
      <c r="Q18" s="373"/>
      <c r="R18" s="366"/>
      <c r="S18" s="367"/>
      <c r="T18" s="374"/>
      <c r="U18" s="375">
        <f>Tabulka178[[#This Row],[Tuny]]+Tabulka178[[#This Row],[Tuny2]]+Tabulka178[[#This Row],[Tuny3]]+Tabulka178[[#This Row],[Tuny4]]+Tabulka178[[#This Row],[Tuny5]]+Tabulka178[[#This Row],[Tuny6]]</f>
        <v>0</v>
      </c>
      <c r="V18" s="376">
        <f>Tabulka178[[#This Row],[Kč]]+Tabulka178[[#This Row],[Kč2]]+Tabulka178[[#This Row],[Kč3]]+Tabulka178[[#This Row],[Kč4]]+Tabulka178[[#This Row],[Kč5]]+Tabulka178[[#This Row],[Kč6]]</f>
        <v>0</v>
      </c>
    </row>
    <row r="19" spans="1:22" x14ac:dyDescent="0.25">
      <c r="A19" s="340" t="s">
        <v>70</v>
      </c>
      <c r="B19" s="340" t="s">
        <v>89</v>
      </c>
      <c r="C19" s="341" t="s">
        <v>49</v>
      </c>
      <c r="D19" s="342">
        <v>12.7</v>
      </c>
      <c r="E19" s="347">
        <v>32824.269999999997</v>
      </c>
      <c r="F19" s="341" t="s">
        <v>52</v>
      </c>
      <c r="G19" s="344">
        <v>3.1</v>
      </c>
      <c r="H19" s="345">
        <v>17106.25</v>
      </c>
      <c r="I19" s="346" t="s">
        <v>50</v>
      </c>
      <c r="J19" s="344">
        <v>0.88</v>
      </c>
      <c r="K19" s="345">
        <v>2944</v>
      </c>
      <c r="L19" s="346" t="s">
        <v>51</v>
      </c>
      <c r="M19" s="344">
        <v>1.25</v>
      </c>
      <c r="N19" s="347">
        <v>1897.5</v>
      </c>
      <c r="O19" s="341" t="s">
        <v>10</v>
      </c>
      <c r="P19" s="348">
        <v>6.1</v>
      </c>
      <c r="Q19" s="349">
        <v>32595.78</v>
      </c>
      <c r="R19" s="341" t="s">
        <v>9</v>
      </c>
      <c r="S19" s="346">
        <v>0.34</v>
      </c>
      <c r="T19" s="350">
        <v>7870.6</v>
      </c>
      <c r="U19" s="351">
        <f>Tabulka178[[#This Row],[Tuny]]+Tabulka178[[#This Row],[Tuny2]]+Tabulka178[[#This Row],[Tuny3]]+Tabulka178[[#This Row],[Tuny4]]+Tabulka178[[#This Row],[Tuny5]]+Tabulka178[[#This Row],[Tuny6]]</f>
        <v>24.37</v>
      </c>
      <c r="V19" s="352">
        <f>Tabulka178[[#This Row],[Kč]]+Tabulka178[[#This Row],[Kč2]]+Tabulka178[[#This Row],[Kč3]]+Tabulka178[[#This Row],[Kč4]]+Tabulka178[[#This Row],[Kč5]]+Tabulka178[[#This Row],[Kč6]]</f>
        <v>95238.399999999994</v>
      </c>
    </row>
    <row r="20" spans="1:22" x14ac:dyDescent="0.25">
      <c r="A20" s="353" t="s">
        <v>70</v>
      </c>
      <c r="B20" s="353" t="s">
        <v>90</v>
      </c>
      <c r="C20" s="354"/>
      <c r="D20" s="355"/>
      <c r="E20" s="356"/>
      <c r="F20" s="354"/>
      <c r="G20" s="357"/>
      <c r="H20" s="358"/>
      <c r="I20" s="355"/>
      <c r="J20" s="357"/>
      <c r="K20" s="358"/>
      <c r="L20" s="355"/>
      <c r="M20" s="357"/>
      <c r="N20" s="359"/>
      <c r="O20" s="354" t="s">
        <v>10</v>
      </c>
      <c r="P20" s="360">
        <v>0.09</v>
      </c>
      <c r="Q20" s="361">
        <v>540</v>
      </c>
      <c r="R20" s="354"/>
      <c r="S20" s="355"/>
      <c r="T20" s="362"/>
      <c r="U20" s="363">
        <f>Tabulka178[[#This Row],[Tuny]]+Tabulka178[[#This Row],[Tuny2]]+Tabulka178[[#This Row],[Tuny3]]+Tabulka178[[#This Row],[Tuny4]]+Tabulka178[[#This Row],[Tuny5]]+Tabulka178[[#This Row],[Tuny6]]</f>
        <v>0.09</v>
      </c>
      <c r="V20" s="364">
        <f>Tabulka178[[#This Row],[Kč]]+Tabulka178[[#This Row],[Kč2]]+Tabulka178[[#This Row],[Kč3]]+Tabulka178[[#This Row],[Kč4]]+Tabulka178[[#This Row],[Kč5]]+Tabulka178[[#This Row],[Kč6]]</f>
        <v>540</v>
      </c>
    </row>
    <row r="21" spans="1:22" x14ac:dyDescent="0.25">
      <c r="A21" s="353"/>
      <c r="B21" s="353" t="s">
        <v>92</v>
      </c>
      <c r="C21" s="354"/>
      <c r="D21" s="355"/>
      <c r="E21" s="356"/>
      <c r="F21" s="354"/>
      <c r="G21" s="357"/>
      <c r="H21" s="358"/>
      <c r="I21" s="355"/>
      <c r="J21" s="357"/>
      <c r="K21" s="358"/>
      <c r="L21" s="355"/>
      <c r="M21" s="357"/>
      <c r="N21" s="359"/>
      <c r="O21" s="354"/>
      <c r="P21" s="360"/>
      <c r="Q21" s="361"/>
      <c r="R21" s="354"/>
      <c r="S21" s="355"/>
      <c r="T21" s="362"/>
      <c r="U21" s="363">
        <f>Tabulka178[[#This Row],[Tuny]]+Tabulka178[[#This Row],[Tuny2]]+Tabulka178[[#This Row],[Tuny3]]+Tabulka178[[#This Row],[Tuny4]]+Tabulka178[[#This Row],[Tuny5]]+Tabulka178[[#This Row],[Tuny6]]</f>
        <v>0</v>
      </c>
      <c r="V21" s="364">
        <f>Tabulka178[[#This Row],[Kč]]+Tabulka178[[#This Row],[Kč2]]+Tabulka178[[#This Row],[Kč3]]+Tabulka178[[#This Row],[Kč4]]+Tabulka178[[#This Row],[Kč5]]+Tabulka178[[#This Row],[Kč6]]</f>
        <v>0</v>
      </c>
    </row>
    <row r="22" spans="1:22" x14ac:dyDescent="0.25">
      <c r="A22" s="377"/>
      <c r="B22" s="377"/>
      <c r="C22" s="378"/>
      <c r="D22" s="125"/>
      <c r="E22" s="379"/>
      <c r="F22" s="378"/>
      <c r="G22" s="357"/>
      <c r="H22" s="358"/>
      <c r="I22" s="125"/>
      <c r="J22" s="357"/>
      <c r="K22" s="358"/>
      <c r="L22" s="125"/>
      <c r="M22" s="357"/>
      <c r="N22" s="359"/>
      <c r="O22" s="378"/>
      <c r="P22" s="380"/>
      <c r="Q22" s="381"/>
      <c r="R22" s="378"/>
      <c r="S22" s="125"/>
      <c r="T22" s="382"/>
      <c r="U22" s="383">
        <f>Tabulka178[[#This Row],[Tuny]]+Tabulka178[[#This Row],[Tuny2]]+Tabulka178[[#This Row],[Tuny3]]+Tabulka178[[#This Row],[Tuny4]]+Tabulka178[[#This Row],[Tuny5]]+Tabulka178[[#This Row],[Tuny6]]</f>
        <v>0</v>
      </c>
      <c r="V22" s="384">
        <f>Tabulka178[[#This Row],[Kč]]+Tabulka178[[#This Row],[Kč2]]+Tabulka178[[#This Row],[Kč3]]+Tabulka178[[#This Row],[Kč4]]+Tabulka178[[#This Row],[Kč5]]+Tabulka178[[#This Row],[Kč6]]</f>
        <v>0</v>
      </c>
    </row>
    <row r="23" spans="1:22" x14ac:dyDescent="0.25">
      <c r="A23" s="340" t="s">
        <v>71</v>
      </c>
      <c r="B23" s="340" t="s">
        <v>89</v>
      </c>
      <c r="C23" s="341" t="s">
        <v>49</v>
      </c>
      <c r="D23" s="342">
        <v>7.76</v>
      </c>
      <c r="E23" s="347">
        <v>20736.57</v>
      </c>
      <c r="F23" s="341" t="s">
        <v>52</v>
      </c>
      <c r="G23" s="344">
        <v>1.4</v>
      </c>
      <c r="H23" s="345">
        <v>8567.5</v>
      </c>
      <c r="I23" s="346" t="s">
        <v>50</v>
      </c>
      <c r="J23" s="344">
        <v>0.9</v>
      </c>
      <c r="K23" s="345">
        <v>3422.4</v>
      </c>
      <c r="L23" s="346" t="s">
        <v>51</v>
      </c>
      <c r="M23" s="344">
        <v>1.03</v>
      </c>
      <c r="N23" s="347">
        <v>1897.5</v>
      </c>
      <c r="O23" s="341"/>
      <c r="P23" s="348"/>
      <c r="Q23" s="349"/>
      <c r="R23" s="341"/>
      <c r="S23" s="346"/>
      <c r="T23" s="350"/>
      <c r="U23" s="351">
        <f>Tabulka178[[#This Row],[Tuny]]+Tabulka178[[#This Row],[Tuny2]]+Tabulka178[[#This Row],[Tuny3]]+Tabulka178[[#This Row],[Tuny4]]+Tabulka178[[#This Row],[Tuny5]]+Tabulka178[[#This Row],[Tuny6]]</f>
        <v>11.09</v>
      </c>
      <c r="V23" s="352">
        <f>Tabulka178[[#This Row],[Kč]]+Tabulka178[[#This Row],[Kč2]]+Tabulka178[[#This Row],[Kč3]]+Tabulka178[[#This Row],[Kč4]]+Tabulka178[[#This Row],[Kč5]]+Tabulka178[[#This Row],[Kč6]]</f>
        <v>34623.97</v>
      </c>
    </row>
    <row r="24" spans="1:22" x14ac:dyDescent="0.25">
      <c r="A24" s="353" t="s">
        <v>71</v>
      </c>
      <c r="B24" s="353" t="s">
        <v>90</v>
      </c>
      <c r="C24" s="354"/>
      <c r="D24" s="355"/>
      <c r="E24" s="356"/>
      <c r="F24" s="354"/>
      <c r="G24" s="357"/>
      <c r="H24" s="358"/>
      <c r="I24" s="355"/>
      <c r="J24" s="357"/>
      <c r="K24" s="358"/>
      <c r="L24" s="355"/>
      <c r="M24" s="357"/>
      <c r="N24" s="359"/>
      <c r="O24" s="354" t="s">
        <v>10</v>
      </c>
      <c r="P24" s="360">
        <v>0.39600000000000002</v>
      </c>
      <c r="Q24" s="361">
        <v>2377</v>
      </c>
      <c r="R24" s="354"/>
      <c r="S24" s="355"/>
      <c r="T24" s="362"/>
      <c r="U24" s="363">
        <f>Tabulka178[[#This Row],[Tuny]]+Tabulka178[[#This Row],[Tuny2]]+Tabulka178[[#This Row],[Tuny3]]+Tabulka178[[#This Row],[Tuny4]]+Tabulka178[[#This Row],[Tuny5]]+Tabulka178[[#This Row],[Tuny6]]</f>
        <v>0.39600000000000002</v>
      </c>
      <c r="V24" s="364">
        <f>Tabulka178[[#This Row],[Kč]]+Tabulka178[[#This Row],[Kč2]]+Tabulka178[[#This Row],[Kč3]]+Tabulka178[[#This Row],[Kč4]]+Tabulka178[[#This Row],[Kč5]]+Tabulka178[[#This Row],[Kč6]]</f>
        <v>2377</v>
      </c>
    </row>
    <row r="25" spans="1:22" x14ac:dyDescent="0.25">
      <c r="A25" s="353"/>
      <c r="B25" s="353" t="s">
        <v>92</v>
      </c>
      <c r="C25" s="354"/>
      <c r="D25" s="355"/>
      <c r="E25" s="356"/>
      <c r="F25" s="354"/>
      <c r="G25" s="357"/>
      <c r="H25" s="358"/>
      <c r="I25" s="355"/>
      <c r="J25" s="357"/>
      <c r="K25" s="358"/>
      <c r="L25" s="355"/>
      <c r="M25" s="357"/>
      <c r="N25" s="359"/>
      <c r="O25" s="354"/>
      <c r="P25" s="360"/>
      <c r="Q25" s="361"/>
      <c r="R25" s="354"/>
      <c r="S25" s="355"/>
      <c r="T25" s="362"/>
      <c r="U25" s="363">
        <f>Tabulka178[[#This Row],[Tuny]]+Tabulka178[[#This Row],[Tuny2]]+Tabulka178[[#This Row],[Tuny3]]+Tabulka178[[#This Row],[Tuny4]]+Tabulka178[[#This Row],[Tuny5]]+Tabulka178[[#This Row],[Tuny6]]</f>
        <v>0</v>
      </c>
      <c r="V25" s="364">
        <f>Tabulka178[[#This Row],[Kč]]+Tabulka178[[#This Row],[Kč2]]+Tabulka178[[#This Row],[Kč3]]+Tabulka178[[#This Row],[Kč4]]+Tabulka178[[#This Row],[Kč5]]+Tabulka178[[#This Row],[Kč6]]</f>
        <v>0</v>
      </c>
    </row>
    <row r="26" spans="1:22" x14ac:dyDescent="0.25">
      <c r="A26" s="365"/>
      <c r="B26" s="365"/>
      <c r="C26" s="366"/>
      <c r="D26" s="367"/>
      <c r="E26" s="368"/>
      <c r="F26" s="366"/>
      <c r="G26" s="369"/>
      <c r="H26" s="370"/>
      <c r="I26" s="367"/>
      <c r="J26" s="369"/>
      <c r="K26" s="370"/>
      <c r="L26" s="367"/>
      <c r="M26" s="369"/>
      <c r="N26" s="371"/>
      <c r="O26" s="366"/>
      <c r="P26" s="372"/>
      <c r="Q26" s="373"/>
      <c r="R26" s="366"/>
      <c r="S26" s="367"/>
      <c r="T26" s="374"/>
      <c r="U26" s="375">
        <f>Tabulka178[[#This Row],[Tuny]]+Tabulka178[[#This Row],[Tuny2]]+Tabulka178[[#This Row],[Tuny3]]+Tabulka178[[#This Row],[Tuny4]]+Tabulka178[[#This Row],[Tuny5]]+Tabulka178[[#This Row],[Tuny6]]</f>
        <v>0</v>
      </c>
      <c r="V26" s="376">
        <f>Tabulka178[[#This Row],[Kč]]+Tabulka178[[#This Row],[Kč2]]+Tabulka178[[#This Row],[Kč3]]+Tabulka178[[#This Row],[Kč4]]+Tabulka178[[#This Row],[Kč5]]+Tabulka178[[#This Row],[Kč6]]</f>
        <v>0</v>
      </c>
    </row>
    <row r="27" spans="1:22" x14ac:dyDescent="0.25">
      <c r="A27" s="340" t="s">
        <v>72</v>
      </c>
      <c r="B27" s="340" t="s">
        <v>89</v>
      </c>
      <c r="C27" s="341" t="s">
        <v>49</v>
      </c>
      <c r="D27" s="342">
        <v>7.11</v>
      </c>
      <c r="E27" s="347">
        <v>20856.13</v>
      </c>
      <c r="F27" s="341" t="s">
        <v>52</v>
      </c>
      <c r="G27" s="344">
        <v>1.42</v>
      </c>
      <c r="H27" s="345">
        <v>8412.25</v>
      </c>
      <c r="I27" s="346" t="s">
        <v>50</v>
      </c>
      <c r="J27" s="344">
        <v>1.08</v>
      </c>
      <c r="K27" s="345">
        <v>3680</v>
      </c>
      <c r="L27" s="346" t="s">
        <v>51</v>
      </c>
      <c r="M27" s="344">
        <v>1.06</v>
      </c>
      <c r="N27" s="347">
        <v>1897</v>
      </c>
      <c r="O27" s="341" t="s">
        <v>10</v>
      </c>
      <c r="P27" s="348">
        <v>0.8</v>
      </c>
      <c r="Q27" s="349">
        <v>2925.4</v>
      </c>
      <c r="R27" s="341"/>
      <c r="S27" s="346"/>
      <c r="T27" s="350"/>
      <c r="U27" s="351">
        <f>Tabulka178[[#This Row],[Tuny]]+Tabulka178[[#This Row],[Tuny2]]+Tabulka178[[#This Row],[Tuny3]]+Tabulka178[[#This Row],[Tuny4]]+Tabulka178[[#This Row],[Tuny5]]+Tabulka178[[#This Row],[Tuny6]]</f>
        <v>11.470000000000002</v>
      </c>
      <c r="V27" s="352">
        <f>Tabulka178[[#This Row],[Kč]]+Tabulka178[[#This Row],[Kč2]]+Tabulka178[[#This Row],[Kč3]]+Tabulka178[[#This Row],[Kč4]]+Tabulka178[[#This Row],[Kč5]]+Tabulka178[[#This Row],[Kč6]]</f>
        <v>37770.780000000006</v>
      </c>
    </row>
    <row r="28" spans="1:22" x14ac:dyDescent="0.25">
      <c r="A28" s="353" t="s">
        <v>72</v>
      </c>
      <c r="B28" s="353" t="s">
        <v>90</v>
      </c>
      <c r="C28" s="354"/>
      <c r="D28" s="355"/>
      <c r="E28" s="356"/>
      <c r="F28" s="354"/>
      <c r="G28" s="357"/>
      <c r="H28" s="358"/>
      <c r="I28" s="355"/>
      <c r="J28" s="357"/>
      <c r="K28" s="358"/>
      <c r="L28" s="355"/>
      <c r="M28" s="357"/>
      <c r="N28" s="359"/>
      <c r="O28" s="354" t="s">
        <v>10</v>
      </c>
      <c r="P28" s="360">
        <v>0.15</v>
      </c>
      <c r="Q28" s="361">
        <v>900</v>
      </c>
      <c r="R28" s="354"/>
      <c r="S28" s="355"/>
      <c r="T28" s="362"/>
      <c r="U28" s="363">
        <f>Tabulka178[[#This Row],[Tuny]]+Tabulka178[[#This Row],[Tuny2]]+Tabulka178[[#This Row],[Tuny3]]+Tabulka178[[#This Row],[Tuny4]]+Tabulka178[[#This Row],[Tuny5]]+Tabulka178[[#This Row],[Tuny6]]</f>
        <v>0.15</v>
      </c>
      <c r="V28" s="364">
        <f>Tabulka178[[#This Row],[Kč]]+Tabulka178[[#This Row],[Kč2]]+Tabulka178[[#This Row],[Kč3]]+Tabulka178[[#This Row],[Kč4]]+Tabulka178[[#This Row],[Kč5]]+Tabulka178[[#This Row],[Kč6]]</f>
        <v>900</v>
      </c>
    </row>
    <row r="29" spans="1:22" x14ac:dyDescent="0.25">
      <c r="A29" s="353"/>
      <c r="B29" s="353" t="s">
        <v>92</v>
      </c>
      <c r="C29" s="354"/>
      <c r="D29" s="355"/>
      <c r="E29" s="356"/>
      <c r="F29" s="354"/>
      <c r="G29" s="357"/>
      <c r="H29" s="358"/>
      <c r="I29" s="355"/>
      <c r="J29" s="357"/>
      <c r="K29" s="358"/>
      <c r="L29" s="355"/>
      <c r="M29" s="357"/>
      <c r="N29" s="359"/>
      <c r="O29" s="354"/>
      <c r="P29" s="360"/>
      <c r="Q29" s="361"/>
      <c r="R29" s="354"/>
      <c r="S29" s="355"/>
      <c r="T29" s="362"/>
      <c r="U29" s="363">
        <f>Tabulka178[[#This Row],[Tuny]]+Tabulka178[[#This Row],[Tuny2]]+Tabulka178[[#This Row],[Tuny3]]+Tabulka178[[#This Row],[Tuny4]]+Tabulka178[[#This Row],[Tuny5]]+Tabulka178[[#This Row],[Tuny6]]</f>
        <v>0</v>
      </c>
      <c r="V29" s="364">
        <f>Tabulka178[[#This Row],[Kč]]+Tabulka178[[#This Row],[Kč2]]+Tabulka178[[#This Row],[Kč3]]+Tabulka178[[#This Row],[Kč4]]+Tabulka178[[#This Row],[Kč5]]+Tabulka178[[#This Row],[Kč6]]</f>
        <v>0</v>
      </c>
    </row>
    <row r="30" spans="1:22" x14ac:dyDescent="0.25">
      <c r="A30" s="385"/>
      <c r="B30" s="385"/>
      <c r="C30" s="386"/>
      <c r="D30" s="387"/>
      <c r="E30" s="388"/>
      <c r="F30" s="386"/>
      <c r="G30" s="389"/>
      <c r="H30" s="390"/>
      <c r="I30" s="387"/>
      <c r="J30" s="389"/>
      <c r="K30" s="390"/>
      <c r="L30" s="387"/>
      <c r="M30" s="389"/>
      <c r="N30" s="391"/>
      <c r="O30" s="386"/>
      <c r="P30" s="392"/>
      <c r="Q30" s="393"/>
      <c r="R30" s="386"/>
      <c r="S30" s="387"/>
      <c r="T30" s="394"/>
      <c r="U30" s="395">
        <f>Tabulka178[[#This Row],[Tuny]]+Tabulka178[[#This Row],[Tuny2]]+Tabulka178[[#This Row],[Tuny3]]+Tabulka178[[#This Row],[Tuny4]]+Tabulka178[[#This Row],[Tuny5]]+Tabulka178[[#This Row],[Tuny6]]</f>
        <v>0</v>
      </c>
      <c r="V30" s="396">
        <f>Tabulka178[[#This Row],[Kč]]+Tabulka178[[#This Row],[Kč2]]+Tabulka178[[#This Row],[Kč3]]+Tabulka178[[#This Row],[Kč4]]+Tabulka178[[#This Row],[Kč5]]+Tabulka178[[#This Row],[Kč6]]</f>
        <v>0</v>
      </c>
    </row>
    <row r="31" spans="1:22" x14ac:dyDescent="0.25">
      <c r="A31" s="397" t="s">
        <v>73</v>
      </c>
      <c r="B31" s="397" t="s">
        <v>89</v>
      </c>
      <c r="C31" s="341" t="s">
        <v>49</v>
      </c>
      <c r="D31" s="398">
        <v>7.92</v>
      </c>
      <c r="E31" s="399">
        <v>28311.48</v>
      </c>
      <c r="F31" s="400" t="s">
        <v>52</v>
      </c>
      <c r="G31" s="401">
        <v>1.5</v>
      </c>
      <c r="H31" s="402">
        <v>9614</v>
      </c>
      <c r="I31" s="357" t="s">
        <v>50</v>
      </c>
      <c r="J31" s="401">
        <v>0.9</v>
      </c>
      <c r="K31" s="402">
        <v>5117.5</v>
      </c>
      <c r="L31" s="357" t="s">
        <v>51</v>
      </c>
      <c r="M31" s="357">
        <v>1.1399999999999999</v>
      </c>
      <c r="N31" s="399">
        <v>1989.5</v>
      </c>
      <c r="O31" s="400"/>
      <c r="P31" s="380"/>
      <c r="Q31" s="381"/>
      <c r="R31" s="400"/>
      <c r="S31" s="357"/>
      <c r="T31" s="403"/>
      <c r="U31" s="404">
        <f>Tabulka178[[#This Row],[Tuny]]+Tabulka178[[#This Row],[Tuny2]]+Tabulka178[[#This Row],[Tuny3]]+Tabulka178[[#This Row],[Tuny4]]+Tabulka178[[#This Row],[Tuny5]]+Tabulka178[[#This Row],[Tuny6]]</f>
        <v>11.46</v>
      </c>
      <c r="V31" s="405">
        <f>Tabulka178[[#This Row],[Kč]]+Tabulka178[[#This Row],[Kč2]]+Tabulka178[[#This Row],[Kč3]]+Tabulka178[[#This Row],[Kč4]]+Tabulka178[[#This Row],[Kč5]]+Tabulka178[[#This Row],[Kč6]]</f>
        <v>45032.479999999996</v>
      </c>
    </row>
    <row r="32" spans="1:22" x14ac:dyDescent="0.25">
      <c r="A32" s="353" t="s">
        <v>73</v>
      </c>
      <c r="B32" s="353" t="s">
        <v>90</v>
      </c>
      <c r="C32" s="354"/>
      <c r="D32" s="355"/>
      <c r="E32" s="356"/>
      <c r="F32" s="354"/>
      <c r="G32" s="357"/>
      <c r="H32" s="358"/>
      <c r="I32" s="355" t="s">
        <v>50</v>
      </c>
      <c r="J32" s="357"/>
      <c r="K32" s="358"/>
      <c r="L32" s="355"/>
      <c r="M32" s="357"/>
      <c r="N32" s="359"/>
      <c r="O32" s="354" t="s">
        <v>10</v>
      </c>
      <c r="P32" s="360">
        <v>0.42</v>
      </c>
      <c r="Q32" s="361">
        <v>2521</v>
      </c>
      <c r="R32" s="354"/>
      <c r="S32" s="355"/>
      <c r="T32" s="362"/>
      <c r="U32" s="363">
        <f>Tabulka178[[#This Row],[Tuny]]+Tabulka178[[#This Row],[Tuny2]]+Tabulka178[[#This Row],[Tuny3]]+Tabulka178[[#This Row],[Tuny4]]+Tabulka178[[#This Row],[Tuny5]]+Tabulka178[[#This Row],[Tuny6]]</f>
        <v>0.42</v>
      </c>
      <c r="V32" s="364">
        <f>Tabulka178[[#This Row],[Kč]]+Tabulka178[[#This Row],[Kč2]]+Tabulka178[[#This Row],[Kč3]]+Tabulka178[[#This Row],[Kč4]]+Tabulka178[[#This Row],[Kč5]]+Tabulka178[[#This Row],[Kč6]]</f>
        <v>2521</v>
      </c>
    </row>
    <row r="33" spans="1:22" x14ac:dyDescent="0.25">
      <c r="A33" s="353"/>
      <c r="B33" s="353" t="s">
        <v>92</v>
      </c>
      <c r="C33" s="354"/>
      <c r="D33" s="355"/>
      <c r="E33" s="356"/>
      <c r="F33" s="354"/>
      <c r="G33" s="357"/>
      <c r="H33" s="358"/>
      <c r="I33" s="355"/>
      <c r="J33" s="357"/>
      <c r="K33" s="358"/>
      <c r="L33" s="355"/>
      <c r="M33" s="357"/>
      <c r="N33" s="359"/>
      <c r="O33" s="354"/>
      <c r="P33" s="360"/>
      <c r="Q33" s="361"/>
      <c r="R33" s="354"/>
      <c r="S33" s="355"/>
      <c r="T33" s="362"/>
      <c r="U33" s="363">
        <f>Tabulka178[[#This Row],[Tuny]]+Tabulka178[[#This Row],[Tuny2]]+Tabulka178[[#This Row],[Tuny3]]+Tabulka178[[#This Row],[Tuny4]]+Tabulka178[[#This Row],[Tuny5]]+Tabulka178[[#This Row],[Tuny6]]</f>
        <v>0</v>
      </c>
      <c r="V33" s="364">
        <f>Tabulka178[[#This Row],[Kč]]+Tabulka178[[#This Row],[Kč2]]+Tabulka178[[#This Row],[Kč3]]+Tabulka178[[#This Row],[Kč4]]+Tabulka178[[#This Row],[Kč5]]+Tabulka178[[#This Row],[Kč6]]</f>
        <v>0</v>
      </c>
    </row>
    <row r="34" spans="1:22" x14ac:dyDescent="0.25">
      <c r="A34" s="365"/>
      <c r="B34" s="365"/>
      <c r="C34" s="366"/>
      <c r="D34" s="367"/>
      <c r="E34" s="368"/>
      <c r="F34" s="366"/>
      <c r="G34" s="369"/>
      <c r="H34" s="370"/>
      <c r="I34" s="367"/>
      <c r="J34" s="369"/>
      <c r="K34" s="370"/>
      <c r="L34" s="367"/>
      <c r="M34" s="369"/>
      <c r="N34" s="371"/>
      <c r="O34" s="366"/>
      <c r="P34" s="372"/>
      <c r="Q34" s="373"/>
      <c r="R34" s="366"/>
      <c r="S34" s="367"/>
      <c r="T34" s="374"/>
      <c r="U34" s="375">
        <f>Tabulka178[[#This Row],[Tuny]]+Tabulka178[[#This Row],[Tuny2]]+Tabulka178[[#This Row],[Tuny3]]+Tabulka178[[#This Row],[Tuny4]]+Tabulka178[[#This Row],[Tuny5]]+Tabulka178[[#This Row],[Tuny6]]</f>
        <v>0</v>
      </c>
      <c r="V34" s="376">
        <f>Tabulka178[[#This Row],[Kč]]+Tabulka178[[#This Row],[Kč2]]+Tabulka178[[#This Row],[Kč3]]+Tabulka178[[#This Row],[Kč4]]+Tabulka178[[#This Row],[Kč5]]+Tabulka178[[#This Row],[Kč6]]</f>
        <v>0</v>
      </c>
    </row>
    <row r="35" spans="1:22" x14ac:dyDescent="0.25">
      <c r="A35" s="340" t="s">
        <v>74</v>
      </c>
      <c r="B35" s="340" t="s">
        <v>89</v>
      </c>
      <c r="C35" s="341" t="s">
        <v>49</v>
      </c>
      <c r="D35" s="342">
        <v>7.54</v>
      </c>
      <c r="E35" s="347">
        <v>27741.63</v>
      </c>
      <c r="F35" s="341" t="s">
        <v>52</v>
      </c>
      <c r="G35" s="344">
        <v>1.6</v>
      </c>
      <c r="H35" s="345">
        <v>9579.5</v>
      </c>
      <c r="I35" s="346" t="s">
        <v>50</v>
      </c>
      <c r="J35" s="344">
        <v>1.1399999999999999</v>
      </c>
      <c r="K35" s="345">
        <v>5416.5</v>
      </c>
      <c r="L35" s="346" t="s">
        <v>51</v>
      </c>
      <c r="M35" s="346">
        <v>1.04</v>
      </c>
      <c r="N35" s="347">
        <v>1932</v>
      </c>
      <c r="O35" s="341"/>
      <c r="P35" s="348"/>
      <c r="Q35" s="349"/>
      <c r="R35" s="341"/>
      <c r="S35" s="346"/>
      <c r="T35" s="350"/>
      <c r="U35" s="351">
        <f>Tabulka178[[#This Row],[Tuny]]+Tabulka178[[#This Row],[Tuny2]]+Tabulka178[[#This Row],[Tuny3]]+Tabulka178[[#This Row],[Tuny4]]+Tabulka178[[#This Row],[Tuny5]]+Tabulka178[[#This Row],[Tuny6]]</f>
        <v>11.32</v>
      </c>
      <c r="V35" s="352">
        <f>Tabulka178[[#This Row],[Kč]]+Tabulka178[[#This Row],[Kč2]]+Tabulka178[[#This Row],[Kč3]]+Tabulka178[[#This Row],[Kč4]]+Tabulka178[[#This Row],[Kč5]]+Tabulka178[[#This Row],[Kč6]]</f>
        <v>44669.630000000005</v>
      </c>
    </row>
    <row r="36" spans="1:22" x14ac:dyDescent="0.25">
      <c r="A36" s="353" t="s">
        <v>74</v>
      </c>
      <c r="B36" s="353" t="s">
        <v>90</v>
      </c>
      <c r="C36" s="354"/>
      <c r="D36" s="355"/>
      <c r="E36" s="356"/>
      <c r="F36" s="354"/>
      <c r="G36" s="357"/>
      <c r="H36" s="358"/>
      <c r="I36" s="355"/>
      <c r="J36" s="357"/>
      <c r="K36" s="358"/>
      <c r="L36" s="355"/>
      <c r="M36" s="357"/>
      <c r="N36" s="359"/>
      <c r="O36" s="354" t="s">
        <v>10</v>
      </c>
      <c r="P36" s="360">
        <v>0.78</v>
      </c>
      <c r="Q36" s="361">
        <v>4681</v>
      </c>
      <c r="R36" s="354"/>
      <c r="S36" s="355"/>
      <c r="T36" s="362"/>
      <c r="U36" s="363">
        <f>Tabulka178[[#This Row],[Tuny]]+Tabulka178[[#This Row],[Tuny2]]+Tabulka178[[#This Row],[Tuny3]]+Tabulka178[[#This Row],[Tuny4]]+Tabulka178[[#This Row],[Tuny5]]+Tabulka178[[#This Row],[Tuny6]]</f>
        <v>0.78</v>
      </c>
      <c r="V36" s="364">
        <f>Tabulka178[[#This Row],[Kč]]+Tabulka178[[#This Row],[Kč2]]+Tabulka178[[#This Row],[Kč3]]+Tabulka178[[#This Row],[Kč4]]+Tabulka178[[#This Row],[Kč5]]+Tabulka178[[#This Row],[Kč6]]</f>
        <v>4681</v>
      </c>
    </row>
    <row r="37" spans="1:22" x14ac:dyDescent="0.25">
      <c r="A37" s="353"/>
      <c r="B37" s="353" t="s">
        <v>92</v>
      </c>
      <c r="C37" s="354"/>
      <c r="D37" s="355"/>
      <c r="E37" s="356"/>
      <c r="F37" s="354"/>
      <c r="G37" s="357"/>
      <c r="H37" s="358"/>
      <c r="I37" s="355"/>
      <c r="J37" s="357"/>
      <c r="K37" s="358"/>
      <c r="L37" s="355"/>
      <c r="M37" s="357"/>
      <c r="N37" s="359"/>
      <c r="O37" s="354"/>
      <c r="P37" s="360"/>
      <c r="Q37" s="361"/>
      <c r="R37" s="354" t="s">
        <v>49</v>
      </c>
      <c r="S37" s="355">
        <v>0.26</v>
      </c>
      <c r="T37" s="362">
        <v>1020.96</v>
      </c>
      <c r="U37" s="363">
        <f>Tabulka178[[#This Row],[Tuny]]+Tabulka178[[#This Row],[Tuny2]]+Tabulka178[[#This Row],[Tuny3]]+Tabulka178[[#This Row],[Tuny4]]+Tabulka178[[#This Row],[Tuny5]]+Tabulka178[[#This Row],[Tuny6]]</f>
        <v>0.26</v>
      </c>
      <c r="V37" s="364">
        <f>Tabulka178[[#This Row],[Kč]]+Tabulka178[[#This Row],[Kč2]]+Tabulka178[[#This Row],[Kč3]]+Tabulka178[[#This Row],[Kč4]]+Tabulka178[[#This Row],[Kč5]]+Tabulka178[[#This Row],[Kč6]]</f>
        <v>1020.96</v>
      </c>
    </row>
    <row r="38" spans="1:22" x14ac:dyDescent="0.25">
      <c r="A38" s="365"/>
      <c r="B38" s="365"/>
      <c r="C38" s="366"/>
      <c r="D38" s="367"/>
      <c r="E38" s="368"/>
      <c r="F38" s="366"/>
      <c r="G38" s="369"/>
      <c r="H38" s="370"/>
      <c r="I38" s="367"/>
      <c r="J38" s="369"/>
      <c r="K38" s="370"/>
      <c r="L38" s="367"/>
      <c r="M38" s="369"/>
      <c r="N38" s="371"/>
      <c r="O38" s="366"/>
      <c r="P38" s="372"/>
      <c r="Q38" s="373"/>
      <c r="R38" s="366"/>
      <c r="S38" s="367"/>
      <c r="T38" s="374"/>
      <c r="U38" s="375">
        <f>Tabulka178[[#This Row],[Tuny]]+Tabulka178[[#This Row],[Tuny2]]+Tabulka178[[#This Row],[Tuny3]]+Tabulka178[[#This Row],[Tuny4]]+Tabulka178[[#This Row],[Tuny5]]+Tabulka178[[#This Row],[Tuny6]]</f>
        <v>0</v>
      </c>
      <c r="V38" s="376">
        <f>Tabulka178[[#This Row],[Kč]]+Tabulka178[[#This Row],[Kč2]]+Tabulka178[[#This Row],[Kč3]]+Tabulka178[[#This Row],[Kč4]]+Tabulka178[[#This Row],[Kč5]]+Tabulka178[[#This Row],[Kč6]]</f>
        <v>0</v>
      </c>
    </row>
    <row r="39" spans="1:22" x14ac:dyDescent="0.25">
      <c r="A39" s="340" t="s">
        <v>75</v>
      </c>
      <c r="B39" s="340" t="s">
        <v>89</v>
      </c>
      <c r="C39" s="341" t="s">
        <v>49</v>
      </c>
      <c r="D39" s="342">
        <v>12.25</v>
      </c>
      <c r="E39" s="347">
        <v>44166.720000000001</v>
      </c>
      <c r="F39" s="341" t="s">
        <v>52</v>
      </c>
      <c r="G39" s="344">
        <v>1.3</v>
      </c>
      <c r="H39" s="345">
        <v>9407</v>
      </c>
      <c r="I39" s="346" t="s">
        <v>50</v>
      </c>
      <c r="J39" s="344">
        <v>0.28000000000000003</v>
      </c>
      <c r="K39" s="345"/>
      <c r="L39" s="346" t="s">
        <v>51</v>
      </c>
      <c r="M39" s="346">
        <v>1.05</v>
      </c>
      <c r="N39" s="347">
        <v>1932</v>
      </c>
      <c r="O39" s="341" t="s">
        <v>10</v>
      </c>
      <c r="P39" s="348">
        <v>6.14</v>
      </c>
      <c r="Q39" s="349">
        <v>33054.99</v>
      </c>
      <c r="R39" s="341" t="s">
        <v>9</v>
      </c>
      <c r="S39" s="346">
        <v>0.58499999999999996</v>
      </c>
      <c r="T39" s="350">
        <v>14373.45</v>
      </c>
      <c r="U39" s="351">
        <f>Tabulka178[[#This Row],[Tuny]]+Tabulka178[[#This Row],[Tuny2]]+Tabulka178[[#This Row],[Tuny3]]+Tabulka178[[#This Row],[Tuny4]]+Tabulka178[[#This Row],[Tuny5]]+Tabulka178[[#This Row],[Tuny6]]</f>
        <v>21.605</v>
      </c>
      <c r="V39" s="352">
        <f>Tabulka178[[#This Row],[Kč]]+Tabulka178[[#This Row],[Kč2]]+Tabulka178[[#This Row],[Kč3]]+Tabulka178[[#This Row],[Kč4]]+Tabulka178[[#This Row],[Kč5]]+Tabulka178[[#This Row],[Kč6]]</f>
        <v>102934.15999999999</v>
      </c>
    </row>
    <row r="40" spans="1:22" x14ac:dyDescent="0.25">
      <c r="A40" s="353" t="s">
        <v>75</v>
      </c>
      <c r="B40" s="353" t="s">
        <v>90</v>
      </c>
      <c r="C40" s="354"/>
      <c r="D40" s="355"/>
      <c r="E40" s="356"/>
      <c r="F40" s="354"/>
      <c r="G40" s="357"/>
      <c r="H40" s="358"/>
      <c r="I40" s="355"/>
      <c r="J40" s="357"/>
      <c r="K40" s="358"/>
      <c r="L40" s="355"/>
      <c r="M40" s="357"/>
      <c r="N40" s="359"/>
      <c r="O40" s="354" t="s">
        <v>10</v>
      </c>
      <c r="P40" s="360"/>
      <c r="Q40" s="361"/>
      <c r="R40" s="354"/>
      <c r="S40" s="355"/>
      <c r="T40" s="362"/>
      <c r="U40" s="363">
        <f>Tabulka178[[#This Row],[Tuny]]+Tabulka178[[#This Row],[Tuny2]]+Tabulka178[[#This Row],[Tuny3]]+Tabulka178[[#This Row],[Tuny4]]+Tabulka178[[#This Row],[Tuny5]]+Tabulka178[[#This Row],[Tuny6]]</f>
        <v>0</v>
      </c>
      <c r="V40" s="364">
        <f>Tabulka178[[#This Row],[Kč]]+Tabulka178[[#This Row],[Kč2]]+Tabulka178[[#This Row],[Kč3]]+Tabulka178[[#This Row],[Kč4]]+Tabulka178[[#This Row],[Kč5]]+Tabulka178[[#This Row],[Kč6]]</f>
        <v>0</v>
      </c>
    </row>
    <row r="41" spans="1:22" x14ac:dyDescent="0.25">
      <c r="A41" s="353"/>
      <c r="B41" s="353" t="s">
        <v>92</v>
      </c>
      <c r="C41" s="354"/>
      <c r="D41" s="355"/>
      <c r="E41" s="356"/>
      <c r="F41" s="354"/>
      <c r="G41" s="357"/>
      <c r="H41" s="358"/>
      <c r="I41" s="355"/>
      <c r="J41" s="357"/>
      <c r="K41" s="358"/>
      <c r="L41" s="355"/>
      <c r="M41" s="357"/>
      <c r="N41" s="359"/>
      <c r="O41" s="354"/>
      <c r="P41" s="360"/>
      <c r="Q41" s="361"/>
      <c r="R41" s="354"/>
      <c r="S41" s="355"/>
      <c r="T41" s="362"/>
      <c r="U41" s="363">
        <f>Tabulka178[[#This Row],[Tuny]]+Tabulka178[[#This Row],[Tuny2]]+Tabulka178[[#This Row],[Tuny3]]+Tabulka178[[#This Row],[Tuny4]]+Tabulka178[[#This Row],[Tuny5]]+Tabulka178[[#This Row],[Tuny6]]</f>
        <v>0</v>
      </c>
      <c r="V41" s="364">
        <f>Tabulka178[[#This Row],[Kč]]+Tabulka178[[#This Row],[Kč2]]+Tabulka178[[#This Row],[Kč3]]+Tabulka178[[#This Row],[Kč4]]+Tabulka178[[#This Row],[Kč5]]+Tabulka178[[#This Row],[Kč6]]</f>
        <v>0</v>
      </c>
    </row>
    <row r="42" spans="1:22" x14ac:dyDescent="0.25">
      <c r="A42" s="353"/>
      <c r="B42" s="353" t="s">
        <v>91</v>
      </c>
      <c r="C42" s="354"/>
      <c r="D42" s="355"/>
      <c r="E42" s="356"/>
      <c r="F42" s="354"/>
      <c r="G42" s="357"/>
      <c r="H42" s="358"/>
      <c r="I42" s="355"/>
      <c r="J42" s="357"/>
      <c r="K42" s="358"/>
      <c r="L42" s="355"/>
      <c r="M42" s="357"/>
      <c r="N42" s="359"/>
      <c r="O42" s="354"/>
      <c r="P42" s="360"/>
      <c r="Q42" s="361"/>
      <c r="R42" s="354" t="s">
        <v>11</v>
      </c>
      <c r="S42" s="355">
        <v>58.97</v>
      </c>
      <c r="T42" s="362">
        <v>7418</v>
      </c>
      <c r="U42" s="363">
        <f>Tabulka178[[#This Row],[Tuny]]+Tabulka178[[#This Row],[Tuny2]]+Tabulka178[[#This Row],[Tuny3]]+Tabulka178[[#This Row],[Tuny4]]+Tabulka178[[#This Row],[Tuny5]]+Tabulka178[[#This Row],[Tuny6]]</f>
        <v>58.97</v>
      </c>
      <c r="V42" s="364">
        <f>Tabulka178[[#This Row],[Kč]]+Tabulka178[[#This Row],[Kč2]]+Tabulka178[[#This Row],[Kč3]]+Tabulka178[[#This Row],[Kč4]]+Tabulka178[[#This Row],[Kč5]]+Tabulka178[[#This Row],[Kč6]]</f>
        <v>7418</v>
      </c>
    </row>
    <row r="43" spans="1:22" x14ac:dyDescent="0.25">
      <c r="A43" s="365"/>
      <c r="B43" s="365"/>
      <c r="C43" s="366"/>
      <c r="D43" s="367"/>
      <c r="E43" s="368"/>
      <c r="F43" s="366"/>
      <c r="G43" s="369"/>
      <c r="H43" s="370"/>
      <c r="I43" s="367"/>
      <c r="J43" s="369"/>
      <c r="K43" s="370"/>
      <c r="L43" s="367"/>
      <c r="M43" s="369"/>
      <c r="N43" s="371"/>
      <c r="O43" s="366"/>
      <c r="P43" s="372"/>
      <c r="Q43" s="373"/>
      <c r="R43" s="366"/>
      <c r="S43" s="367"/>
      <c r="T43" s="374"/>
      <c r="U43" s="375">
        <f>Tabulka178[[#This Row],[Tuny]]+Tabulka178[[#This Row],[Tuny2]]+Tabulka178[[#This Row],[Tuny3]]+Tabulka178[[#This Row],[Tuny4]]+Tabulka178[[#This Row],[Tuny5]]+Tabulka178[[#This Row],[Tuny6]]</f>
        <v>0</v>
      </c>
      <c r="V43" s="376">
        <f>Tabulka178[[#This Row],[Kč]]+Tabulka178[[#This Row],[Kč2]]+Tabulka178[[#This Row],[Kč3]]+Tabulka178[[#This Row],[Kč4]]+Tabulka178[[#This Row],[Kč5]]+Tabulka178[[#This Row],[Kč6]]</f>
        <v>0</v>
      </c>
    </row>
    <row r="44" spans="1:22" x14ac:dyDescent="0.25">
      <c r="A44" s="340" t="s">
        <v>76</v>
      </c>
      <c r="B44" s="340" t="s">
        <v>89</v>
      </c>
      <c r="C44" s="341" t="s">
        <v>49</v>
      </c>
      <c r="D44" s="342">
        <v>9.7100000000000009</v>
      </c>
      <c r="E44" s="347">
        <v>32985.620000000003</v>
      </c>
      <c r="F44" s="341" t="s">
        <v>52</v>
      </c>
      <c r="G44" s="344">
        <v>1.43</v>
      </c>
      <c r="H44" s="345">
        <v>9096.5</v>
      </c>
      <c r="I44" s="346" t="s">
        <v>50</v>
      </c>
      <c r="J44" s="344">
        <v>1.24</v>
      </c>
      <c r="K44" s="345">
        <v>6503.25</v>
      </c>
      <c r="L44" s="346" t="s">
        <v>51</v>
      </c>
      <c r="M44" s="346">
        <v>0.85</v>
      </c>
      <c r="N44" s="347">
        <v>1989.5</v>
      </c>
      <c r="O44" s="341"/>
      <c r="P44" s="348"/>
      <c r="Q44" s="349"/>
      <c r="R44" s="341"/>
      <c r="S44" s="346"/>
      <c r="T44" s="350"/>
      <c r="U44" s="351">
        <f>Tabulka178[[#This Row],[Tuny]]+Tabulka178[[#This Row],[Tuny2]]+Tabulka178[[#This Row],[Tuny3]]+Tabulka178[[#This Row],[Tuny4]]+Tabulka178[[#This Row],[Tuny5]]+Tabulka178[[#This Row],[Tuny6]]</f>
        <v>13.23</v>
      </c>
      <c r="V44" s="352">
        <f>Tabulka178[[#This Row],[Kč]]+Tabulka178[[#This Row],[Kč2]]+Tabulka178[[#This Row],[Kč3]]+Tabulka178[[#This Row],[Kč4]]+Tabulka178[[#This Row],[Kč5]]+Tabulka178[[#This Row],[Kč6]]</f>
        <v>50574.87</v>
      </c>
    </row>
    <row r="45" spans="1:22" x14ac:dyDescent="0.25">
      <c r="A45" s="353" t="s">
        <v>76</v>
      </c>
      <c r="B45" s="353" t="s">
        <v>90</v>
      </c>
      <c r="C45" s="354"/>
      <c r="D45" s="355"/>
      <c r="E45" s="356"/>
      <c r="F45" s="354"/>
      <c r="G45" s="357"/>
      <c r="H45" s="358"/>
      <c r="I45" s="355"/>
      <c r="J45" s="357"/>
      <c r="K45" s="358"/>
      <c r="L45" s="355"/>
      <c r="M45" s="357"/>
      <c r="N45" s="359"/>
      <c r="O45" s="354"/>
      <c r="P45" s="360"/>
      <c r="Q45" s="361"/>
      <c r="R45" s="354"/>
      <c r="S45" s="355"/>
      <c r="T45" s="362"/>
      <c r="U45" s="363">
        <f>Tabulka178[[#This Row],[Tuny]]+Tabulka178[[#This Row],[Tuny2]]+Tabulka178[[#This Row],[Tuny3]]+Tabulka178[[#This Row],[Tuny4]]+Tabulka178[[#This Row],[Tuny5]]+Tabulka178[[#This Row],[Tuny6]]</f>
        <v>0</v>
      </c>
      <c r="V45" s="364">
        <f>Tabulka178[[#This Row],[Kč]]+Tabulka178[[#This Row],[Kč2]]+Tabulka178[[#This Row],[Kč3]]+Tabulka178[[#This Row],[Kč4]]+Tabulka178[[#This Row],[Kč5]]+Tabulka178[[#This Row],[Kč6]]</f>
        <v>0</v>
      </c>
    </row>
    <row r="46" spans="1:22" x14ac:dyDescent="0.25">
      <c r="A46" s="353"/>
      <c r="B46" s="353" t="s">
        <v>92</v>
      </c>
      <c r="C46" s="354"/>
      <c r="D46" s="355"/>
      <c r="E46" s="356"/>
      <c r="F46" s="354"/>
      <c r="G46" s="357"/>
      <c r="H46" s="358"/>
      <c r="I46" s="355"/>
      <c r="J46" s="357"/>
      <c r="K46" s="358"/>
      <c r="L46" s="355"/>
      <c r="M46" s="357"/>
      <c r="N46" s="359"/>
      <c r="O46" s="354"/>
      <c r="P46" s="360"/>
      <c r="Q46" s="361"/>
      <c r="R46" s="354"/>
      <c r="S46" s="355"/>
      <c r="T46" s="362"/>
      <c r="U46" s="363">
        <f>Tabulka178[[#This Row],[Tuny]]+Tabulka178[[#This Row],[Tuny2]]+Tabulka178[[#This Row],[Tuny3]]+Tabulka178[[#This Row],[Tuny4]]+Tabulka178[[#This Row],[Tuny5]]+Tabulka178[[#This Row],[Tuny6]]</f>
        <v>0</v>
      </c>
      <c r="V46" s="364">
        <f>Tabulka178[[#This Row],[Kč]]+Tabulka178[[#This Row],[Kč2]]+Tabulka178[[#This Row],[Kč3]]+Tabulka178[[#This Row],[Kč4]]+Tabulka178[[#This Row],[Kč5]]+Tabulka178[[#This Row],[Kč6]]</f>
        <v>0</v>
      </c>
    </row>
    <row r="47" spans="1:22" x14ac:dyDescent="0.25">
      <c r="A47" s="365"/>
      <c r="B47" s="365"/>
      <c r="C47" s="366"/>
      <c r="D47" s="367"/>
      <c r="E47" s="368"/>
      <c r="F47" s="366"/>
      <c r="G47" s="369"/>
      <c r="H47" s="370"/>
      <c r="I47" s="367"/>
      <c r="J47" s="369"/>
      <c r="K47" s="370"/>
      <c r="L47" s="367"/>
      <c r="M47" s="369"/>
      <c r="N47" s="371"/>
      <c r="O47" s="366"/>
      <c r="P47" s="372"/>
      <c r="Q47" s="373"/>
      <c r="R47" s="366"/>
      <c r="S47" s="367"/>
      <c r="T47" s="374"/>
      <c r="U47" s="375">
        <f>Tabulka178[[#This Row],[Tuny]]+Tabulka178[[#This Row],[Tuny2]]+Tabulka178[[#This Row],[Tuny3]]+Tabulka178[[#This Row],[Tuny4]]+Tabulka178[[#This Row],[Tuny5]]+Tabulka178[[#This Row],[Tuny6]]</f>
        <v>0</v>
      </c>
      <c r="V47" s="376">
        <f>Tabulka178[[#This Row],[Kč]]+Tabulka178[[#This Row],[Kč2]]+Tabulka178[[#This Row],[Kč3]]+Tabulka178[[#This Row],[Kč4]]+Tabulka178[[#This Row],[Kč5]]+Tabulka178[[#This Row],[Kč6]]</f>
        <v>0</v>
      </c>
    </row>
    <row r="48" spans="1:22" x14ac:dyDescent="0.25">
      <c r="A48" s="397" t="s">
        <v>77</v>
      </c>
      <c r="B48" s="397" t="s">
        <v>89</v>
      </c>
      <c r="C48" s="341" t="s">
        <v>49</v>
      </c>
      <c r="D48" s="398">
        <v>8.4600000000000009</v>
      </c>
      <c r="E48" s="399">
        <v>29553.81</v>
      </c>
      <c r="F48" s="400" t="s">
        <v>52</v>
      </c>
      <c r="G48" s="401">
        <v>1.1399999999999999</v>
      </c>
      <c r="H48" s="402">
        <v>9349.5</v>
      </c>
      <c r="I48" s="357" t="s">
        <v>50</v>
      </c>
      <c r="J48" s="401">
        <v>0.38</v>
      </c>
      <c r="K48" s="402">
        <v>0</v>
      </c>
      <c r="L48" s="357" t="s">
        <v>51</v>
      </c>
      <c r="M48" s="357"/>
      <c r="N48" s="399">
        <v>1932</v>
      </c>
      <c r="O48" s="400"/>
      <c r="P48" s="360"/>
      <c r="Q48" s="361"/>
      <c r="R48" s="400"/>
      <c r="S48" s="150"/>
      <c r="T48" s="403"/>
      <c r="U48" s="404">
        <f>Tabulka178[[#This Row],[Tuny]]+Tabulka178[[#This Row],[Tuny2]]+Tabulka178[[#This Row],[Tuny3]]+Tabulka178[[#This Row],[Tuny4]]+Tabulka178[[#This Row],[Tuny5]]+Tabulka178[[#This Row],[Tuny6]]</f>
        <v>9.9800000000000022</v>
      </c>
      <c r="V48" s="405">
        <f>Tabulka178[[#This Row],[Kč]]+Tabulka178[[#This Row],[Kč2]]+Tabulka178[[#This Row],[Kč3]]+Tabulka178[[#This Row],[Kč4]]+Tabulka178[[#This Row],[Kč5]]+Tabulka178[[#This Row],[Kč6]]</f>
        <v>40835.31</v>
      </c>
    </row>
    <row r="49" spans="1:22" x14ac:dyDescent="0.25">
      <c r="A49" s="353" t="s">
        <v>77</v>
      </c>
      <c r="B49" s="353" t="s">
        <v>90</v>
      </c>
      <c r="C49" s="354"/>
      <c r="D49" s="406"/>
      <c r="E49" s="407"/>
      <c r="F49" s="354"/>
      <c r="G49" s="355"/>
      <c r="H49" s="408"/>
      <c r="I49" s="355"/>
      <c r="J49" s="357"/>
      <c r="K49" s="358"/>
      <c r="L49" s="355"/>
      <c r="M49" s="357"/>
      <c r="N49" s="359"/>
      <c r="O49" s="354" t="s">
        <v>10</v>
      </c>
      <c r="P49" s="360">
        <v>0.38</v>
      </c>
      <c r="Q49" s="381">
        <v>2280</v>
      </c>
      <c r="R49" s="354"/>
      <c r="S49" s="355"/>
      <c r="T49" s="362"/>
      <c r="U49" s="363">
        <f>Tabulka178[[#This Row],[Tuny]]+Tabulka178[[#This Row],[Tuny2]]+Tabulka178[[#This Row],[Tuny3]]+Tabulka178[[#This Row],[Tuny4]]+Tabulka178[[#This Row],[Tuny5]]+Tabulka178[[#This Row],[Tuny6]]</f>
        <v>0.38</v>
      </c>
      <c r="V49" s="364">
        <f>Tabulka178[[#This Row],[Kč]]+Tabulka178[[#This Row],[Kč2]]+Tabulka178[[#This Row],[Kč3]]+Tabulka178[[#This Row],[Kč4]]+Tabulka178[[#This Row],[Kč5]]+Tabulka178[[#This Row],[Kč6]]</f>
        <v>2280</v>
      </c>
    </row>
    <row r="50" spans="1:22" x14ac:dyDescent="0.25">
      <c r="A50" s="353"/>
      <c r="B50" s="353" t="s">
        <v>92</v>
      </c>
      <c r="C50" s="354"/>
      <c r="D50" s="406"/>
      <c r="E50" s="407"/>
      <c r="F50" s="354"/>
      <c r="G50" s="355"/>
      <c r="H50" s="408"/>
      <c r="I50" s="355"/>
      <c r="J50" s="357"/>
      <c r="K50" s="358"/>
      <c r="L50" s="355"/>
      <c r="M50" s="357"/>
      <c r="N50" s="359"/>
      <c r="O50" s="354"/>
      <c r="P50" s="360"/>
      <c r="Q50" s="381"/>
      <c r="R50" s="354"/>
      <c r="S50" s="355"/>
      <c r="T50" s="362"/>
      <c r="U50" s="363">
        <f>Tabulka178[[#This Row],[Tuny]]+Tabulka178[[#This Row],[Tuny2]]+Tabulka178[[#This Row],[Tuny3]]+Tabulka178[[#This Row],[Tuny4]]+Tabulka178[[#This Row],[Tuny5]]+Tabulka178[[#This Row],[Tuny6]]</f>
        <v>0</v>
      </c>
      <c r="V50" s="364">
        <f>Tabulka178[[#This Row],[Kč]]+Tabulka178[[#This Row],[Kč2]]+Tabulka178[[#This Row],[Kč3]]+Tabulka178[[#This Row],[Kč4]]+Tabulka178[[#This Row],[Kč5]]+Tabulka178[[#This Row],[Kč6]]</f>
        <v>0</v>
      </c>
    </row>
    <row r="51" spans="1:22" ht="15.75" thickBot="1" x14ac:dyDescent="0.3">
      <c r="A51" s="409"/>
      <c r="B51" s="409"/>
      <c r="C51" s="410"/>
      <c r="D51" s="411"/>
      <c r="E51" s="412"/>
      <c r="F51" s="410"/>
      <c r="G51" s="411"/>
      <c r="H51" s="413"/>
      <c r="I51" s="411"/>
      <c r="J51" s="414"/>
      <c r="K51" s="415"/>
      <c r="L51" s="411"/>
      <c r="M51" s="414"/>
      <c r="N51" s="416"/>
      <c r="O51" s="410"/>
      <c r="P51" s="417"/>
      <c r="Q51" s="418"/>
      <c r="R51" s="410"/>
      <c r="S51" s="411"/>
      <c r="T51" s="418"/>
      <c r="U51" s="419">
        <f>Tabulka178[[#This Row],[Tuny]]+Tabulka178[[#This Row],[Tuny2]]+Tabulka178[[#This Row],[Tuny3]]+Tabulka178[[#This Row],[Tuny4]]+Tabulka178[[#This Row],[Tuny5]]+Tabulka178[[#This Row],[Tuny6]]</f>
        <v>0</v>
      </c>
      <c r="V51" s="420">
        <f>Tabulka178[[#This Row],[Kč]]+Tabulka178[[#This Row],[Kč2]]+Tabulka178[[#This Row],[Kč3]]+Tabulka178[[#This Row],[Kč4]]+Tabulka178[[#This Row],[Kč5]]+Tabulka178[[#This Row],[Kč6]]</f>
        <v>0</v>
      </c>
    </row>
    <row r="52" spans="1:22" ht="15.75" thickTop="1" x14ac:dyDescent="0.25">
      <c r="A52" s="211" t="s">
        <v>21</v>
      </c>
      <c r="B52" s="211"/>
      <c r="C52" s="212" t="s">
        <v>49</v>
      </c>
      <c r="D52" s="213">
        <f>SUBTOTAL(109,D3:D51)</f>
        <v>111.37000000000003</v>
      </c>
      <c r="E52" s="214">
        <f>SUBTOTAL(109,E3:E51)</f>
        <v>334969.58</v>
      </c>
      <c r="F52" s="212" t="s">
        <v>52</v>
      </c>
      <c r="G52" s="213">
        <f>SUBTOTAL(109,G3:G51)</f>
        <v>17.71</v>
      </c>
      <c r="H52" s="215">
        <f>SUBTOTAL(109,H3:H51)</f>
        <v>112700</v>
      </c>
      <c r="I52" s="213" t="s">
        <v>50</v>
      </c>
      <c r="J52" s="213">
        <f>SUBTOTAL(109,J3:J51)</f>
        <v>10.180000000000001</v>
      </c>
      <c r="K52" s="215">
        <f>SUBTOTAL(109,K3:K51)</f>
        <v>40331.65</v>
      </c>
      <c r="L52" s="213" t="s">
        <v>51</v>
      </c>
      <c r="M52" s="213">
        <f>SUBTOTAL(109,M3:M51)</f>
        <v>12.574</v>
      </c>
      <c r="N52" s="214">
        <f>SUBTOTAL(109,N3:N51)</f>
        <v>24782</v>
      </c>
      <c r="O52" s="212" t="s">
        <v>10</v>
      </c>
      <c r="P52" s="216">
        <f>SUBTOTAL(109,P3:P51)</f>
        <v>16.415999999999997</v>
      </c>
      <c r="Q52" s="217">
        <f>SUBTOTAL(109,Q3:Q51)</f>
        <v>88836.17</v>
      </c>
      <c r="R52" s="212" t="s">
        <v>17</v>
      </c>
      <c r="S52" s="218">
        <v>0</v>
      </c>
      <c r="T52" s="217">
        <v>0</v>
      </c>
      <c r="U52" s="219">
        <f>Tabulka178[[#This Row],[Tuny]]+Tabulka178[[#This Row],[Tuny2]]+Tabulka178[[#This Row],[Tuny3]]+Tabulka178[[#This Row],[Tuny4]]+Tabulka178[[#This Row],[Tuny5]]+Tabulka178[[#This Row],[Tuny6]]</f>
        <v>168.25000000000006</v>
      </c>
      <c r="V52" s="220">
        <f>SUBTOTAL(109,V3:V51)</f>
        <v>632302.40999999992</v>
      </c>
    </row>
    <row r="53" spans="1:22" x14ac:dyDescent="0.25">
      <c r="A53" s="211"/>
      <c r="B53" s="211"/>
      <c r="C53" s="212"/>
      <c r="D53" s="213"/>
      <c r="E53" s="214"/>
      <c r="F53" s="212"/>
      <c r="G53" s="213"/>
      <c r="H53" s="215"/>
      <c r="I53" s="213"/>
      <c r="J53" s="213"/>
      <c r="K53" s="215"/>
      <c r="L53" s="213"/>
      <c r="M53" s="213"/>
      <c r="N53" s="214"/>
      <c r="O53" s="212" t="s">
        <v>9</v>
      </c>
      <c r="P53" s="216">
        <v>0.92500000000000004</v>
      </c>
      <c r="Q53" s="217">
        <f>SUM(T19+T39)</f>
        <v>22244.050000000003</v>
      </c>
      <c r="R53" s="212" t="s">
        <v>11</v>
      </c>
      <c r="S53" s="213">
        <v>58.97</v>
      </c>
      <c r="T53" s="217">
        <v>7418</v>
      </c>
      <c r="U53" s="219"/>
      <c r="V53" s="220"/>
    </row>
    <row r="54" spans="1:22" x14ac:dyDescent="0.25">
      <c r="A54" s="211"/>
      <c r="B54" s="211"/>
      <c r="C54" s="212"/>
      <c r="D54" s="213"/>
      <c r="E54" s="214"/>
      <c r="F54" s="212"/>
      <c r="G54" s="213"/>
      <c r="H54" s="215"/>
      <c r="I54" s="213"/>
      <c r="J54" s="213"/>
      <c r="K54" s="215"/>
      <c r="L54" s="213"/>
      <c r="M54" s="213"/>
      <c r="N54" s="214"/>
      <c r="O54" s="212" t="s">
        <v>49</v>
      </c>
      <c r="P54" s="216">
        <v>0.26</v>
      </c>
      <c r="Q54" s="217">
        <f>SUM(T37)</f>
        <v>1020.96</v>
      </c>
      <c r="R54" s="212"/>
      <c r="S54" s="213"/>
      <c r="T54" s="217"/>
      <c r="U54" s="219"/>
      <c r="V54" s="220"/>
    </row>
    <row r="55" spans="1:22" ht="15.75" thickBot="1" x14ac:dyDescent="0.3">
      <c r="A55" s="409"/>
      <c r="B55" s="409"/>
      <c r="C55" s="410"/>
      <c r="D55" s="411"/>
      <c r="E55" s="421"/>
      <c r="F55" s="410"/>
      <c r="G55" s="411"/>
      <c r="H55" s="411"/>
      <c r="I55" s="411"/>
      <c r="J55" s="411"/>
      <c r="K55" s="413"/>
      <c r="L55" s="411"/>
      <c r="M55" s="411"/>
      <c r="N55" s="421"/>
      <c r="O55" s="410"/>
      <c r="P55" s="411"/>
      <c r="Q55" s="418"/>
      <c r="R55" s="410"/>
      <c r="S55" s="411"/>
      <c r="T55" s="418"/>
      <c r="U55" s="419"/>
      <c r="V55" s="420"/>
    </row>
    <row r="56" spans="1:22" ht="15.75" thickTop="1" x14ac:dyDescent="0.25">
      <c r="A56" s="377"/>
      <c r="B56" s="377"/>
      <c r="C56" s="378"/>
      <c r="D56" s="125"/>
      <c r="E56" s="422"/>
      <c r="F56" s="378"/>
      <c r="G56" s="125"/>
      <c r="H56" s="125"/>
      <c r="I56" s="125"/>
      <c r="J56" s="125"/>
      <c r="K56" s="39"/>
      <c r="L56" s="125"/>
      <c r="M56" s="125"/>
      <c r="N56" s="422"/>
      <c r="O56" s="378"/>
      <c r="P56" s="125"/>
      <c r="Q56" s="382"/>
      <c r="R56" s="378"/>
      <c r="S56" s="125"/>
      <c r="T56" s="382"/>
      <c r="U56" s="383"/>
      <c r="V56" s="384">
        <f>(E52+H52+K52+N52+Q52+Q53+Q54+T53+T54)</f>
        <v>632302.41</v>
      </c>
    </row>
    <row r="57" spans="1:22" x14ac:dyDescent="0.25">
      <c r="E57" s="126"/>
      <c r="H57" s="126"/>
      <c r="K57" s="126"/>
      <c r="N57" s="126"/>
      <c r="Q57" s="339"/>
      <c r="V57" s="126"/>
    </row>
    <row r="58" spans="1:22" x14ac:dyDescent="0.25">
      <c r="B58" s="334" t="s">
        <v>99</v>
      </c>
      <c r="C58" s="334"/>
      <c r="D58" s="334">
        <v>610</v>
      </c>
      <c r="H58" t="s">
        <v>97</v>
      </c>
      <c r="Q58" s="335" t="s">
        <v>101</v>
      </c>
      <c r="R58" s="335"/>
      <c r="S58" s="335"/>
      <c r="T58" s="335"/>
      <c r="U58" s="335"/>
      <c r="V58" s="336">
        <f>SUM(V3:V50)</f>
        <v>632302.40999999992</v>
      </c>
    </row>
    <row r="59" spans="1:22" x14ac:dyDescent="0.25">
      <c r="B59" s="334" t="s">
        <v>100</v>
      </c>
      <c r="C59" s="334"/>
      <c r="D59" s="334">
        <v>40</v>
      </c>
      <c r="H59" t="s">
        <v>98</v>
      </c>
      <c r="Q59" s="335" t="s">
        <v>102</v>
      </c>
      <c r="R59" s="335"/>
      <c r="S59" s="335"/>
      <c r="T59" s="335"/>
      <c r="U59" s="335"/>
      <c r="V59" s="337">
        <v>650</v>
      </c>
    </row>
    <row r="60" spans="1:22" x14ac:dyDescent="0.25">
      <c r="Q60" s="335" t="s">
        <v>103</v>
      </c>
      <c r="R60" s="335"/>
      <c r="S60" s="335"/>
      <c r="T60" s="335"/>
      <c r="U60" s="335"/>
      <c r="V60" s="336">
        <f>V58/V59</f>
        <v>972.77293846153839</v>
      </c>
    </row>
    <row r="63" spans="1:22" x14ac:dyDescent="0.25">
      <c r="Q63" s="339"/>
    </row>
    <row r="64" spans="1:22" x14ac:dyDescent="0.25">
      <c r="Q64" s="339"/>
    </row>
    <row r="65" spans="17:17" x14ac:dyDescent="0.25">
      <c r="Q65" s="339"/>
    </row>
  </sheetData>
  <mergeCells count="1">
    <mergeCell ref="A1:V1"/>
  </mergeCells>
  <pageMargins left="0.7" right="0.7" top="0.78740157499999996" bottom="0.78740157499999996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3AC460-D388-4502-B922-465B7C285442}">
          <x14:formula1>
            <xm:f>Tabulka2!$C$2:$C$7</xm:f>
          </x14:formula1>
          <xm:sqref>B3:B50</xm:sqref>
        </x14:dataValidation>
        <x14:dataValidation type="list" allowBlank="1" showInputMessage="1" showErrorMessage="1" xr:uid="{C078D813-57FF-40A5-A23C-87B2587E03B1}">
          <x14:formula1>
            <xm:f>Tabulka2!$A$2:$A$11</xm:f>
          </x14:formula1>
          <xm:sqref>I3:I55 O3:O55 L3:L55 C3:C55 F3:F55 R3:R55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F57A-8A57-4B87-AEB3-670129802D3E}">
  <dimension ref="A2:Z76"/>
  <sheetViews>
    <sheetView topLeftCell="A34" zoomScaleNormal="100" workbookViewId="0">
      <selection activeCell="A2" sqref="A2:V66"/>
    </sheetView>
  </sheetViews>
  <sheetFormatPr defaultRowHeight="15" x14ac:dyDescent="0.25"/>
  <cols>
    <col min="1" max="1" width="9.7109375" customWidth="1"/>
    <col min="2" max="2" width="17.7109375" customWidth="1"/>
    <col min="4" max="4" width="6.7109375" customWidth="1"/>
    <col min="5" max="5" width="12.42578125" bestFit="1" customWidth="1"/>
    <col min="6" max="6" width="11.42578125" customWidth="1"/>
    <col min="7" max="7" width="6.7109375" customWidth="1"/>
    <col min="8" max="8" width="14.5703125" customWidth="1"/>
    <col min="9" max="9" width="11.7109375" customWidth="1"/>
    <col min="10" max="10" width="6.7109375" customWidth="1"/>
    <col min="11" max="11" width="12.140625" customWidth="1"/>
    <col min="12" max="12" width="10.7109375" customWidth="1"/>
    <col min="13" max="13" width="6.7109375" customWidth="1"/>
    <col min="14" max="14" width="11.42578125" bestFit="1" customWidth="1"/>
    <col min="15" max="15" width="9.28515625" customWidth="1"/>
    <col min="16" max="16" width="6.7109375" customWidth="1"/>
    <col min="17" max="17" width="15" customWidth="1"/>
    <col min="18" max="18" width="10.42578125" customWidth="1"/>
    <col min="19" max="19" width="8.85546875" customWidth="1"/>
    <col min="20" max="20" width="13.28515625" customWidth="1"/>
    <col min="21" max="21" width="9.5703125" customWidth="1"/>
    <col min="22" max="22" width="15.140625" customWidth="1"/>
  </cols>
  <sheetData>
    <row r="2" spans="1:24" x14ac:dyDescent="0.25">
      <c r="A2" s="1" t="s">
        <v>45</v>
      </c>
      <c r="B2" s="1" t="s">
        <v>46</v>
      </c>
      <c r="C2" s="1" t="s">
        <v>78</v>
      </c>
      <c r="D2" s="1" t="s">
        <v>54</v>
      </c>
      <c r="E2" s="1" t="s">
        <v>55</v>
      </c>
      <c r="F2" s="1" t="s">
        <v>81</v>
      </c>
      <c r="G2" s="1" t="s">
        <v>56</v>
      </c>
      <c r="H2" s="1" t="s">
        <v>57</v>
      </c>
      <c r="I2" s="1" t="s">
        <v>82</v>
      </c>
      <c r="J2" s="1" t="s">
        <v>58</v>
      </c>
      <c r="K2" s="1" t="s">
        <v>59</v>
      </c>
      <c r="L2" s="1" t="s">
        <v>83</v>
      </c>
      <c r="M2" s="1" t="s">
        <v>60</v>
      </c>
      <c r="N2" s="1" t="s">
        <v>61</v>
      </c>
      <c r="O2" s="1" t="s">
        <v>84</v>
      </c>
      <c r="P2" s="1" t="s">
        <v>62</v>
      </c>
      <c r="Q2" s="1" t="s">
        <v>63</v>
      </c>
      <c r="R2" s="1" t="s">
        <v>85</v>
      </c>
      <c r="S2" s="1" t="s">
        <v>64</v>
      </c>
      <c r="T2" s="1" t="s">
        <v>65</v>
      </c>
      <c r="U2" s="1" t="s">
        <v>86</v>
      </c>
      <c r="V2" s="1" t="s">
        <v>87</v>
      </c>
      <c r="W2" s="1" t="s">
        <v>47</v>
      </c>
      <c r="X2" s="1" t="s">
        <v>48</v>
      </c>
    </row>
    <row r="3" spans="1:24" x14ac:dyDescent="0.25">
      <c r="A3" s="135" t="s">
        <v>66</v>
      </c>
      <c r="B3" s="135" t="s">
        <v>89</v>
      </c>
      <c r="C3" s="141" t="s">
        <v>49</v>
      </c>
      <c r="D3" s="142">
        <v>9.27</v>
      </c>
      <c r="E3" s="143">
        <v>35111.81</v>
      </c>
      <c r="F3" s="141" t="s">
        <v>52</v>
      </c>
      <c r="G3" s="153">
        <v>1.03</v>
      </c>
      <c r="H3" s="154">
        <v>10623.8</v>
      </c>
      <c r="I3" s="155" t="s">
        <v>50</v>
      </c>
      <c r="J3" s="153">
        <v>0.92</v>
      </c>
      <c r="K3" s="154">
        <v>5614.4</v>
      </c>
      <c r="L3" s="155" t="s">
        <v>51</v>
      </c>
      <c r="M3" s="153"/>
      <c r="N3" s="156">
        <v>2093.3000000000002</v>
      </c>
      <c r="O3" s="141"/>
      <c r="P3" s="160"/>
      <c r="Q3" s="161"/>
      <c r="R3" s="141"/>
      <c r="S3" s="155"/>
      <c r="T3" s="193"/>
      <c r="U3" s="172">
        <f>Tabulka179[[#This Row],[Tuny]]+Tabulka179[[#This Row],[Tuny2]]+Tabulka179[[#This Row],[Tuny3]]+Tabulka179[[#This Row],[Tuny4]]+Tabulka179[[#This Row],[Tuny5]]+Tabulka179[[#This Row],[Tuny6]]</f>
        <v>11.219999999999999</v>
      </c>
      <c r="V3" s="177">
        <f>Tabulka179[[#This Row],[Kč]]+Tabulka179[[#This Row],[Kč2]]+Tabulka179[[#This Row],[Kč3]]+Tabulka179[[#This Row],[Kč4]]+Tabulka179[[#This Row],[Kč5]]+Tabulka179[[#This Row],[Kč6]]</f>
        <v>53443.310000000005</v>
      </c>
      <c r="W3" s="135"/>
      <c r="X3" s="135"/>
    </row>
    <row r="4" spans="1:24" x14ac:dyDescent="0.25">
      <c r="A4" s="136" t="s">
        <v>66</v>
      </c>
      <c r="B4" s="136" t="s">
        <v>90</v>
      </c>
      <c r="C4" s="144"/>
      <c r="D4" s="132"/>
      <c r="E4" s="145"/>
      <c r="F4" s="144"/>
      <c r="G4" s="131"/>
      <c r="H4" s="157"/>
      <c r="I4" s="132"/>
      <c r="J4" s="131"/>
      <c r="K4" s="157"/>
      <c r="L4" s="132"/>
      <c r="M4" s="131"/>
      <c r="N4" s="158"/>
      <c r="O4" s="144" t="s">
        <v>10</v>
      </c>
      <c r="P4" s="133">
        <v>0.63</v>
      </c>
      <c r="Q4" s="162">
        <v>5984</v>
      </c>
      <c r="R4" s="144"/>
      <c r="S4" s="132"/>
      <c r="T4" s="194"/>
      <c r="U4" s="173">
        <f>Tabulka179[[#This Row],[Tuny]]+Tabulka179[[#This Row],[Tuny2]]+Tabulka179[[#This Row],[Tuny3]]+Tabulka179[[#This Row],[Tuny4]]+Tabulka179[[#This Row],[Tuny5]]+Tabulka179[[#This Row],[Tuny6]]</f>
        <v>0.63</v>
      </c>
      <c r="V4" s="178">
        <f>Tabulka179[[#This Row],[Kč]]+Tabulka179[[#This Row],[Kč2]]+Tabulka179[[#This Row],[Kč3]]+Tabulka179[[#This Row],[Kč4]]+Tabulka179[[#This Row],[Kč5]]+Tabulka179[[#This Row],[Kč6]]</f>
        <v>5984</v>
      </c>
      <c r="W4" s="136"/>
      <c r="X4" s="136"/>
    </row>
    <row r="5" spans="1:24" x14ac:dyDescent="0.25">
      <c r="A5" s="136"/>
      <c r="B5" s="136" t="s">
        <v>92</v>
      </c>
      <c r="C5" s="144"/>
      <c r="D5" s="132"/>
      <c r="E5" s="145"/>
      <c r="F5" s="144"/>
      <c r="G5" s="131"/>
      <c r="H5" s="157"/>
      <c r="I5" s="132"/>
      <c r="J5" s="131"/>
      <c r="K5" s="157"/>
      <c r="L5" s="132"/>
      <c r="M5" s="131"/>
      <c r="N5" s="158"/>
      <c r="O5" s="144"/>
      <c r="P5" s="133"/>
      <c r="Q5" s="162"/>
      <c r="R5" s="144"/>
      <c r="S5" s="132"/>
      <c r="T5" s="194"/>
      <c r="U5" s="173">
        <f>Tabulka179[[#This Row],[Tuny]]+Tabulka179[[#This Row],[Tuny2]]+Tabulka179[[#This Row],[Tuny3]]+Tabulka179[[#This Row],[Tuny4]]+Tabulka179[[#This Row],[Tuny5]]+Tabulka179[[#This Row],[Tuny6]]</f>
        <v>0</v>
      </c>
      <c r="V5" s="178">
        <f>Tabulka179[[#This Row],[Kč]]+Tabulka179[[#This Row],[Kč2]]+Tabulka179[[#This Row],[Kč3]]+Tabulka179[[#This Row],[Kč4]]+Tabulka179[[#This Row],[Kč5]]+Tabulka179[[#This Row],[Kč6]]</f>
        <v>0</v>
      </c>
      <c r="W5" s="136"/>
      <c r="X5" s="136"/>
    </row>
    <row r="6" spans="1:24" x14ac:dyDescent="0.25">
      <c r="A6" s="136"/>
      <c r="B6" s="136" t="s">
        <v>91</v>
      </c>
      <c r="C6" s="144"/>
      <c r="D6" s="132"/>
      <c r="E6" s="145"/>
      <c r="F6" s="144"/>
      <c r="G6" s="131"/>
      <c r="H6" s="157"/>
      <c r="I6" s="132"/>
      <c r="J6" s="131"/>
      <c r="K6" s="157"/>
      <c r="L6" s="132"/>
      <c r="M6" s="131"/>
      <c r="N6" s="158"/>
      <c r="O6" s="144"/>
      <c r="P6" s="133"/>
      <c r="Q6" s="162"/>
      <c r="R6" s="144"/>
      <c r="S6" s="132"/>
      <c r="T6" s="194"/>
      <c r="U6" s="173">
        <f>Tabulka179[[#This Row],[Tuny]]+Tabulka179[[#This Row],[Tuny2]]+Tabulka179[[#This Row],[Tuny3]]+Tabulka179[[#This Row],[Tuny4]]+Tabulka179[[#This Row],[Tuny5]]+Tabulka179[[#This Row],[Tuny6]]</f>
        <v>0</v>
      </c>
      <c r="V6" s="178">
        <f>Tabulka179[[#This Row],[Kč]]+Tabulka179[[#This Row],[Kč2]]+Tabulka179[[#This Row],[Kč3]]+Tabulka179[[#This Row],[Kč4]]+Tabulka179[[#This Row],[Kč5]]+Tabulka179[[#This Row],[Kč6]]</f>
        <v>0</v>
      </c>
      <c r="W6" s="136"/>
      <c r="X6" s="136"/>
    </row>
    <row r="7" spans="1:24" x14ac:dyDescent="0.25">
      <c r="A7" s="140"/>
      <c r="B7" s="140"/>
      <c r="C7" s="151"/>
      <c r="D7" s="152"/>
      <c r="E7" s="166"/>
      <c r="F7" s="151"/>
      <c r="G7" s="167"/>
      <c r="H7" s="168"/>
      <c r="I7" s="152"/>
      <c r="J7" s="167"/>
      <c r="K7" s="168"/>
      <c r="L7" s="152"/>
      <c r="M7" s="167"/>
      <c r="N7" s="169"/>
      <c r="O7" s="151"/>
      <c r="P7" s="170"/>
      <c r="Q7" s="171"/>
      <c r="R7" s="151"/>
      <c r="S7" s="152"/>
      <c r="T7" s="164"/>
      <c r="U7" s="174">
        <f>Tabulka179[[#This Row],[Tuny]]+Tabulka179[[#This Row],[Tuny2]]+Tabulka179[[#This Row],[Tuny3]]+Tabulka179[[#This Row],[Tuny4]]+Tabulka179[[#This Row],[Tuny5]]+Tabulka179[[#This Row],[Tuny6]]</f>
        <v>0</v>
      </c>
      <c r="V7" s="179">
        <f>Tabulka179[[#This Row],[Kč]]+Tabulka179[[#This Row],[Kč2]]+Tabulka179[[#This Row],[Kč3]]+Tabulka179[[#This Row],[Kč4]]+Tabulka179[[#This Row],[Kč5]]+Tabulka179[[#This Row],[Kč6]]</f>
        <v>0</v>
      </c>
      <c r="W7" s="140"/>
      <c r="X7" s="140"/>
    </row>
    <row r="8" spans="1:24" x14ac:dyDescent="0.25">
      <c r="A8" s="135" t="s">
        <v>67</v>
      </c>
      <c r="B8" s="135" t="s">
        <v>89</v>
      </c>
      <c r="C8" s="141" t="s">
        <v>49</v>
      </c>
      <c r="D8" s="142">
        <v>8.89</v>
      </c>
      <c r="E8" s="156">
        <v>33162.120000000003</v>
      </c>
      <c r="F8" s="141" t="s">
        <v>52</v>
      </c>
      <c r="G8" s="153">
        <v>1.22</v>
      </c>
      <c r="H8" s="154">
        <v>8457.9</v>
      </c>
      <c r="I8" s="155" t="s">
        <v>50</v>
      </c>
      <c r="J8" s="153">
        <v>1.37</v>
      </c>
      <c r="K8" s="154">
        <v>8881.4</v>
      </c>
      <c r="L8" s="155" t="s">
        <v>51</v>
      </c>
      <c r="M8" s="153"/>
      <c r="N8" s="156">
        <v>2093.3000000000002</v>
      </c>
      <c r="O8" s="141"/>
      <c r="P8" s="160"/>
      <c r="Q8" s="161"/>
      <c r="R8" s="141"/>
      <c r="S8" s="155"/>
      <c r="T8" s="193"/>
      <c r="U8" s="172">
        <f>Tabulka179[[#This Row],[Tuny]]+Tabulka179[[#This Row],[Tuny2]]+Tabulka179[[#This Row],[Tuny3]]+Tabulka179[[#This Row],[Tuny4]]+Tabulka179[[#This Row],[Tuny5]]+Tabulka179[[#This Row],[Tuny6]]</f>
        <v>11.48</v>
      </c>
      <c r="V8" s="177">
        <f>Tabulka179[[#This Row],[Kč]]+Tabulka179[[#This Row],[Kč2]]+Tabulka179[[#This Row],[Kč3]]+Tabulka179[[#This Row],[Kč4]]+Tabulka179[[#This Row],[Kč5]]+Tabulka179[[#This Row],[Kč6]]</f>
        <v>52594.720000000008</v>
      </c>
      <c r="W8" s="135"/>
      <c r="X8" s="135"/>
    </row>
    <row r="9" spans="1:24" x14ac:dyDescent="0.25">
      <c r="A9" s="136" t="s">
        <v>67</v>
      </c>
      <c r="B9" s="136" t="s">
        <v>90</v>
      </c>
      <c r="C9" s="144"/>
      <c r="D9" s="132"/>
      <c r="E9" s="145"/>
      <c r="F9" s="144"/>
      <c r="G9" s="131"/>
      <c r="H9" s="157"/>
      <c r="I9" s="132"/>
      <c r="J9" s="131"/>
      <c r="K9" s="157"/>
      <c r="L9" s="132"/>
      <c r="M9" s="131"/>
      <c r="N9" s="158"/>
      <c r="O9" s="144" t="s">
        <v>10</v>
      </c>
      <c r="P9" s="133">
        <v>0</v>
      </c>
      <c r="Q9" s="162">
        <v>0</v>
      </c>
      <c r="R9" s="144"/>
      <c r="S9" s="132"/>
      <c r="T9" s="194"/>
      <c r="U9" s="173">
        <f>Tabulka179[[#This Row],[Tuny]]+Tabulka179[[#This Row],[Tuny2]]+Tabulka179[[#This Row],[Tuny3]]+Tabulka179[[#This Row],[Tuny4]]+Tabulka179[[#This Row],[Tuny5]]+Tabulka179[[#This Row],[Tuny6]]</f>
        <v>0</v>
      </c>
      <c r="V9" s="178">
        <f>Tabulka179[[#This Row],[Kč]]+Tabulka179[[#This Row],[Kč2]]+Tabulka179[[#This Row],[Kč3]]+Tabulka179[[#This Row],[Kč4]]+Tabulka179[[#This Row],[Kč5]]+Tabulka179[[#This Row],[Kč6]]</f>
        <v>0</v>
      </c>
      <c r="W9" s="136"/>
      <c r="X9" s="136"/>
    </row>
    <row r="10" spans="1:24" x14ac:dyDescent="0.25">
      <c r="A10" s="136"/>
      <c r="B10" s="136" t="s">
        <v>92</v>
      </c>
      <c r="C10" s="144"/>
      <c r="D10" s="132"/>
      <c r="E10" s="145"/>
      <c r="F10" s="144"/>
      <c r="G10" s="131"/>
      <c r="H10" s="157"/>
      <c r="I10" s="132"/>
      <c r="J10" s="131"/>
      <c r="K10" s="157"/>
      <c r="L10" s="132"/>
      <c r="M10" s="131"/>
      <c r="N10" s="158"/>
      <c r="O10" s="144"/>
      <c r="P10" s="133"/>
      <c r="Q10" s="162"/>
      <c r="R10" s="144"/>
      <c r="S10" s="132"/>
      <c r="T10" s="194"/>
      <c r="U10" s="173">
        <f>Tabulka179[[#This Row],[Tuny]]+Tabulka179[[#This Row],[Tuny2]]+Tabulka179[[#This Row],[Tuny3]]+Tabulka179[[#This Row],[Tuny4]]+Tabulka179[[#This Row],[Tuny5]]+Tabulka179[[#This Row],[Tuny6]]</f>
        <v>0</v>
      </c>
      <c r="V10" s="178">
        <f>Tabulka179[[#This Row],[Kč]]+Tabulka179[[#This Row],[Kč2]]+Tabulka179[[#This Row],[Kč3]]+Tabulka179[[#This Row],[Kč4]]+Tabulka179[[#This Row],[Kč5]]+Tabulka179[[#This Row],[Kč6]]</f>
        <v>0</v>
      </c>
      <c r="W10" s="136"/>
      <c r="X10" s="136"/>
    </row>
    <row r="11" spans="1:24" x14ac:dyDescent="0.25">
      <c r="A11" s="136"/>
      <c r="B11" s="136" t="s">
        <v>91</v>
      </c>
      <c r="C11" s="144"/>
      <c r="D11" s="132"/>
      <c r="E11" s="145"/>
      <c r="F11" s="144"/>
      <c r="G11" s="131"/>
      <c r="H11" s="157"/>
      <c r="I11" s="132"/>
      <c r="J11" s="131"/>
      <c r="K11" s="157"/>
      <c r="L11" s="132"/>
      <c r="M11" s="131"/>
      <c r="N11" s="158"/>
      <c r="O11" s="144"/>
      <c r="P11" s="133"/>
      <c r="Q11" s="162"/>
      <c r="R11" s="144"/>
      <c r="S11" s="132"/>
      <c r="T11" s="194"/>
      <c r="U11" s="173">
        <f>Tabulka179[[#This Row],[Tuny]]+Tabulka179[[#This Row],[Tuny2]]+Tabulka179[[#This Row],[Tuny3]]+Tabulka179[[#This Row],[Tuny4]]+Tabulka179[[#This Row],[Tuny5]]+Tabulka179[[#This Row],[Tuny6]]</f>
        <v>0</v>
      </c>
      <c r="V11" s="178">
        <f>Tabulka179[[#This Row],[Kč]]+Tabulka179[[#This Row],[Kč2]]+Tabulka179[[#This Row],[Kč3]]+Tabulka179[[#This Row],[Kč4]]+Tabulka179[[#This Row],[Kč5]]+Tabulka179[[#This Row],[Kč6]]</f>
        <v>0</v>
      </c>
      <c r="W11" s="136"/>
      <c r="X11" s="136"/>
    </row>
    <row r="12" spans="1:24" x14ac:dyDescent="0.25">
      <c r="A12" s="140"/>
      <c r="B12" s="140"/>
      <c r="C12" s="151"/>
      <c r="D12" s="152"/>
      <c r="E12" s="166"/>
      <c r="F12" s="151"/>
      <c r="G12" s="167"/>
      <c r="H12" s="168"/>
      <c r="I12" s="152"/>
      <c r="J12" s="167"/>
      <c r="K12" s="168"/>
      <c r="L12" s="152"/>
      <c r="M12" s="167"/>
      <c r="N12" s="169"/>
      <c r="O12" s="151"/>
      <c r="P12" s="170"/>
      <c r="Q12" s="171"/>
      <c r="R12" s="151"/>
      <c r="S12" s="152"/>
      <c r="T12" s="164"/>
      <c r="U12" s="174">
        <f>Tabulka179[[#This Row],[Tuny]]+Tabulka179[[#This Row],[Tuny2]]+Tabulka179[[#This Row],[Tuny3]]+Tabulka179[[#This Row],[Tuny4]]+Tabulka179[[#This Row],[Tuny5]]+Tabulka179[[#This Row],[Tuny6]]</f>
        <v>0</v>
      </c>
      <c r="V12" s="179">
        <f>Tabulka179[[#This Row],[Kč]]+Tabulka179[[#This Row],[Kč2]]+Tabulka179[[#This Row],[Kč3]]+Tabulka179[[#This Row],[Kč4]]+Tabulka179[[#This Row],[Kč5]]+Tabulka179[[#This Row],[Kč6]]</f>
        <v>0</v>
      </c>
      <c r="W12" s="140"/>
      <c r="X12" s="140"/>
    </row>
    <row r="13" spans="1:24" x14ac:dyDescent="0.25">
      <c r="A13" s="135" t="s">
        <v>68</v>
      </c>
      <c r="B13" s="135" t="s">
        <v>89</v>
      </c>
      <c r="C13" s="141" t="s">
        <v>49</v>
      </c>
      <c r="D13" s="142">
        <v>8.2899999999999991</v>
      </c>
      <c r="E13" s="156">
        <v>32263.16</v>
      </c>
      <c r="F13" s="141" t="s">
        <v>52</v>
      </c>
      <c r="G13" s="153">
        <v>0.98</v>
      </c>
      <c r="H13" s="154">
        <v>10018.799999999999</v>
      </c>
      <c r="I13" s="155" t="s">
        <v>50</v>
      </c>
      <c r="J13" s="153">
        <v>0.49</v>
      </c>
      <c r="K13" s="154">
        <v>5469.2</v>
      </c>
      <c r="L13" s="155" t="s">
        <v>51</v>
      </c>
      <c r="M13" s="153">
        <v>4.3168569999999997</v>
      </c>
      <c r="N13" s="156">
        <v>629.20000000000005</v>
      </c>
      <c r="O13" s="141"/>
      <c r="P13" s="160"/>
      <c r="Q13" s="161"/>
      <c r="R13" s="141"/>
      <c r="S13" s="155"/>
      <c r="T13" s="193"/>
      <c r="U13" s="172">
        <f>Tabulka179[[#This Row],[Tuny]]+Tabulka179[[#This Row],[Tuny2]]+Tabulka179[[#This Row],[Tuny3]]+Tabulka179[[#This Row],[Tuny4]]+Tabulka179[[#This Row],[Tuny5]]+Tabulka179[[#This Row],[Tuny6]]</f>
        <v>14.076857</v>
      </c>
      <c r="V13" s="177">
        <f>Tabulka179[[#This Row],[Kč]]+Tabulka179[[#This Row],[Kč2]]+Tabulka179[[#This Row],[Kč3]]+Tabulka179[[#This Row],[Kč4]]+Tabulka179[[#This Row],[Kč5]]+Tabulka179[[#This Row],[Kč6]]</f>
        <v>48380.359999999993</v>
      </c>
      <c r="W13" s="135"/>
      <c r="X13" s="135"/>
    </row>
    <row r="14" spans="1:24" x14ac:dyDescent="0.25">
      <c r="A14" s="136" t="s">
        <v>68</v>
      </c>
      <c r="B14" s="136" t="s">
        <v>90</v>
      </c>
      <c r="C14" s="144"/>
      <c r="D14" s="132"/>
      <c r="E14" s="145"/>
      <c r="F14" s="144"/>
      <c r="G14" s="131"/>
      <c r="H14" s="157"/>
      <c r="I14" s="132"/>
      <c r="J14" s="131"/>
      <c r="K14" s="157"/>
      <c r="L14" s="132"/>
      <c r="M14" s="131"/>
      <c r="N14" s="158"/>
      <c r="O14" s="144" t="s">
        <v>10</v>
      </c>
      <c r="P14" s="133">
        <v>0</v>
      </c>
      <c r="Q14" s="162">
        <v>0</v>
      </c>
      <c r="R14" s="144"/>
      <c r="S14" s="132"/>
      <c r="T14" s="194"/>
      <c r="U14" s="173">
        <f>Tabulka179[[#This Row],[Tuny]]+Tabulka179[[#This Row],[Tuny2]]+Tabulka179[[#This Row],[Tuny3]]+Tabulka179[[#This Row],[Tuny4]]+Tabulka179[[#This Row],[Tuny5]]+Tabulka179[[#This Row],[Tuny6]]</f>
        <v>0</v>
      </c>
      <c r="V14" s="178">
        <f>Tabulka179[[#This Row],[Kč]]+Tabulka179[[#This Row],[Kč2]]+Tabulka179[[#This Row],[Kč3]]+Tabulka179[[#This Row],[Kč4]]+Tabulka179[[#This Row],[Kč5]]+Tabulka179[[#This Row],[Kč6]]</f>
        <v>0</v>
      </c>
      <c r="W14" s="136"/>
      <c r="X14" s="136"/>
    </row>
    <row r="15" spans="1:24" x14ac:dyDescent="0.25">
      <c r="A15" s="136"/>
      <c r="B15" s="136" t="s">
        <v>92</v>
      </c>
      <c r="C15" s="144"/>
      <c r="D15" s="132"/>
      <c r="E15" s="145"/>
      <c r="F15" s="144"/>
      <c r="G15" s="131"/>
      <c r="H15" s="157"/>
      <c r="I15" s="132"/>
      <c r="J15" s="131"/>
      <c r="K15" s="157"/>
      <c r="L15" s="132"/>
      <c r="M15" s="131"/>
      <c r="N15" s="158"/>
      <c r="O15" s="144"/>
      <c r="P15" s="133"/>
      <c r="Q15" s="162"/>
      <c r="R15" s="144"/>
      <c r="S15" s="132"/>
      <c r="T15" s="194"/>
      <c r="U15" s="173">
        <f>Tabulka179[[#This Row],[Tuny]]+Tabulka179[[#This Row],[Tuny2]]+Tabulka179[[#This Row],[Tuny3]]+Tabulka179[[#This Row],[Tuny4]]+Tabulka179[[#This Row],[Tuny5]]+Tabulka179[[#This Row],[Tuny6]]</f>
        <v>0</v>
      </c>
      <c r="V15" s="178">
        <f>Tabulka179[[#This Row],[Kč]]+Tabulka179[[#This Row],[Kč2]]+Tabulka179[[#This Row],[Kč3]]+Tabulka179[[#This Row],[Kč4]]+Tabulka179[[#This Row],[Kč5]]+Tabulka179[[#This Row],[Kč6]]</f>
        <v>0</v>
      </c>
      <c r="W15" s="136"/>
      <c r="X15" s="136"/>
    </row>
    <row r="16" spans="1:24" x14ac:dyDescent="0.25">
      <c r="A16" s="136"/>
      <c r="B16" s="136" t="s">
        <v>91</v>
      </c>
      <c r="C16" s="144"/>
      <c r="D16" s="132"/>
      <c r="E16" s="145"/>
      <c r="F16" s="144"/>
      <c r="G16" s="131"/>
      <c r="H16" s="157"/>
      <c r="I16" s="132"/>
      <c r="J16" s="131"/>
      <c r="K16" s="157"/>
      <c r="L16" s="132"/>
      <c r="M16" s="131"/>
      <c r="N16" s="158"/>
      <c r="O16" s="144"/>
      <c r="P16" s="133"/>
      <c r="Q16" s="162"/>
      <c r="R16" s="144"/>
      <c r="S16" s="132"/>
      <c r="T16" s="194"/>
      <c r="U16" s="173">
        <f>Tabulka179[[#This Row],[Tuny]]+Tabulka179[[#This Row],[Tuny2]]+Tabulka179[[#This Row],[Tuny3]]+Tabulka179[[#This Row],[Tuny4]]+Tabulka179[[#This Row],[Tuny5]]+Tabulka179[[#This Row],[Tuny6]]</f>
        <v>0</v>
      </c>
      <c r="V16" s="178">
        <f>Tabulka179[[#This Row],[Kč]]+Tabulka179[[#This Row],[Kč2]]+Tabulka179[[#This Row],[Kč3]]+Tabulka179[[#This Row],[Kč4]]+Tabulka179[[#This Row],[Kč5]]+Tabulka179[[#This Row],[Kč6]]</f>
        <v>0</v>
      </c>
      <c r="W16" s="136"/>
      <c r="X16" s="136"/>
    </row>
    <row r="17" spans="1:24" x14ac:dyDescent="0.25">
      <c r="A17" s="140"/>
      <c r="B17" s="140"/>
      <c r="C17" s="151"/>
      <c r="D17" s="152"/>
      <c r="E17" s="166"/>
      <c r="F17" s="151"/>
      <c r="G17" s="167"/>
      <c r="H17" s="168"/>
      <c r="I17" s="152"/>
      <c r="J17" s="167"/>
      <c r="K17" s="168"/>
      <c r="L17" s="152"/>
      <c r="M17" s="167"/>
      <c r="N17" s="169"/>
      <c r="O17" s="151"/>
      <c r="P17" s="170"/>
      <c r="Q17" s="171"/>
      <c r="R17" s="151"/>
      <c r="S17" s="152"/>
      <c r="T17" s="164"/>
      <c r="U17" s="174">
        <f>Tabulka179[[#This Row],[Tuny]]+Tabulka179[[#This Row],[Tuny2]]+Tabulka179[[#This Row],[Tuny3]]+Tabulka179[[#This Row],[Tuny4]]+Tabulka179[[#This Row],[Tuny5]]+Tabulka179[[#This Row],[Tuny6]]</f>
        <v>0</v>
      </c>
      <c r="V17" s="179">
        <f>Tabulka179[[#This Row],[Kč]]+Tabulka179[[#This Row],[Kč2]]+Tabulka179[[#This Row],[Kč3]]+Tabulka179[[#This Row],[Kč4]]+Tabulka179[[#This Row],[Kč5]]+Tabulka179[[#This Row],[Kč6]]</f>
        <v>0</v>
      </c>
      <c r="W17" s="140"/>
      <c r="X17" s="140"/>
    </row>
    <row r="18" spans="1:24" x14ac:dyDescent="0.25">
      <c r="A18" s="135" t="s">
        <v>69</v>
      </c>
      <c r="B18" s="135" t="s">
        <v>89</v>
      </c>
      <c r="C18" s="141" t="s">
        <v>49</v>
      </c>
      <c r="D18" s="142">
        <v>12.65</v>
      </c>
      <c r="E18" s="156">
        <v>48823.53</v>
      </c>
      <c r="F18" s="141" t="s">
        <v>52</v>
      </c>
      <c r="G18" s="153">
        <v>2.37</v>
      </c>
      <c r="H18" s="154">
        <v>20037.599999999999</v>
      </c>
      <c r="I18" s="155" t="s">
        <v>50</v>
      </c>
      <c r="J18" s="153">
        <v>0.5</v>
      </c>
      <c r="K18" s="154">
        <v>5469.2</v>
      </c>
      <c r="L18" s="155" t="s">
        <v>51</v>
      </c>
      <c r="M18" s="153"/>
      <c r="N18" s="156">
        <v>2093.3000000000002</v>
      </c>
      <c r="O18" s="141"/>
      <c r="P18" s="160"/>
      <c r="Q18" s="161"/>
      <c r="R18" s="141" t="s">
        <v>9</v>
      </c>
      <c r="S18" s="155">
        <v>0.36</v>
      </c>
      <c r="T18" s="193">
        <v>1984.4</v>
      </c>
      <c r="U18" s="172">
        <f>Tabulka179[[#This Row],[Tuny]]+Tabulka179[[#This Row],[Tuny2]]+Tabulka179[[#This Row],[Tuny3]]+Tabulka179[[#This Row],[Tuny4]]+Tabulka179[[#This Row],[Tuny5]]+Tabulka179[[#This Row],[Tuny6]]</f>
        <v>15.879999999999999</v>
      </c>
      <c r="V18" s="177">
        <f>Tabulka179[[#This Row],[Kč]]+Tabulka179[[#This Row],[Kč2]]+Tabulka179[[#This Row],[Kč3]]+Tabulka179[[#This Row],[Kč4]]+Tabulka179[[#This Row],[Kč5]]+Tabulka179[[#This Row],[Kč6]]</f>
        <v>78408.03</v>
      </c>
      <c r="W18" s="135"/>
      <c r="X18" s="135"/>
    </row>
    <row r="19" spans="1:24" x14ac:dyDescent="0.25">
      <c r="A19" s="136" t="s">
        <v>69</v>
      </c>
      <c r="B19" s="136" t="s">
        <v>90</v>
      </c>
      <c r="C19" s="144"/>
      <c r="D19" s="132"/>
      <c r="E19" s="145"/>
      <c r="F19" s="144"/>
      <c r="G19" s="131"/>
      <c r="H19" s="157"/>
      <c r="I19" s="132"/>
      <c r="J19" s="131"/>
      <c r="K19" s="157"/>
      <c r="L19" s="132"/>
      <c r="M19" s="131"/>
      <c r="N19" s="158"/>
      <c r="O19" s="144" t="s">
        <v>10</v>
      </c>
      <c r="P19" s="133">
        <v>0.62</v>
      </c>
      <c r="Q19" s="162">
        <v>5889</v>
      </c>
      <c r="R19" s="144"/>
      <c r="S19" s="132"/>
      <c r="T19" s="194"/>
      <c r="U19" s="173">
        <f>Tabulka179[[#This Row],[Tuny]]+Tabulka179[[#This Row],[Tuny2]]+Tabulka179[[#This Row],[Tuny3]]+Tabulka179[[#This Row],[Tuny4]]+Tabulka179[[#This Row],[Tuny5]]+Tabulka179[[#This Row],[Tuny6]]</f>
        <v>0.62</v>
      </c>
      <c r="V19" s="178">
        <f>Tabulka179[[#This Row],[Kč]]+Tabulka179[[#This Row],[Kč2]]+Tabulka179[[#This Row],[Kč3]]+Tabulka179[[#This Row],[Kč4]]+Tabulka179[[#This Row],[Kč5]]+Tabulka179[[#This Row],[Kč6]]</f>
        <v>5889</v>
      </c>
      <c r="W19" s="136"/>
      <c r="X19" s="136"/>
    </row>
    <row r="20" spans="1:24" x14ac:dyDescent="0.25">
      <c r="A20" s="136"/>
      <c r="B20" s="136" t="s">
        <v>92</v>
      </c>
      <c r="C20" s="144"/>
      <c r="D20" s="132"/>
      <c r="E20" s="145"/>
      <c r="F20" s="144"/>
      <c r="G20" s="131"/>
      <c r="H20" s="157"/>
      <c r="I20" s="132"/>
      <c r="J20" s="131"/>
      <c r="K20" s="157"/>
      <c r="L20" s="132"/>
      <c r="M20" s="131"/>
      <c r="N20" s="158"/>
      <c r="O20" s="144"/>
      <c r="P20" s="133"/>
      <c r="Q20" s="162"/>
      <c r="R20" s="144"/>
      <c r="S20" s="132"/>
      <c r="T20" s="194"/>
      <c r="U20" s="173">
        <f>Tabulka179[[#This Row],[Tuny]]+Tabulka179[[#This Row],[Tuny2]]+Tabulka179[[#This Row],[Tuny3]]+Tabulka179[[#This Row],[Tuny4]]+Tabulka179[[#This Row],[Tuny5]]+Tabulka179[[#This Row],[Tuny6]]</f>
        <v>0</v>
      </c>
      <c r="V20" s="178">
        <f>Tabulka179[[#This Row],[Kč]]+Tabulka179[[#This Row],[Kč2]]+Tabulka179[[#This Row],[Kč3]]+Tabulka179[[#This Row],[Kč4]]+Tabulka179[[#This Row],[Kč5]]+Tabulka179[[#This Row],[Kč6]]</f>
        <v>0</v>
      </c>
      <c r="W20" s="136"/>
      <c r="X20" s="136"/>
    </row>
    <row r="21" spans="1:24" x14ac:dyDescent="0.25">
      <c r="A21" s="136"/>
      <c r="B21" s="136" t="s">
        <v>91</v>
      </c>
      <c r="C21" s="144"/>
      <c r="D21" s="132"/>
      <c r="E21" s="145"/>
      <c r="F21" s="144"/>
      <c r="G21" s="131"/>
      <c r="H21" s="157"/>
      <c r="I21" s="132"/>
      <c r="J21" s="131"/>
      <c r="K21" s="157"/>
      <c r="L21" s="132"/>
      <c r="M21" s="131"/>
      <c r="N21" s="158"/>
      <c r="O21" s="144"/>
      <c r="P21" s="133"/>
      <c r="Q21" s="162"/>
      <c r="R21" s="144"/>
      <c r="S21" s="132"/>
      <c r="T21" s="194"/>
      <c r="U21" s="173">
        <f>Tabulka179[[#This Row],[Tuny]]+Tabulka179[[#This Row],[Tuny2]]+Tabulka179[[#This Row],[Tuny3]]+Tabulka179[[#This Row],[Tuny4]]+Tabulka179[[#This Row],[Tuny5]]+Tabulka179[[#This Row],[Tuny6]]</f>
        <v>0</v>
      </c>
      <c r="V21" s="178">
        <f>Tabulka179[[#This Row],[Kč]]+Tabulka179[[#This Row],[Kč2]]+Tabulka179[[#This Row],[Kč3]]+Tabulka179[[#This Row],[Kč4]]+Tabulka179[[#This Row],[Kč5]]+Tabulka179[[#This Row],[Kč6]]</f>
        <v>0</v>
      </c>
      <c r="W21" s="136"/>
      <c r="X21" s="136"/>
    </row>
    <row r="22" spans="1:24" x14ac:dyDescent="0.25">
      <c r="A22" s="140"/>
      <c r="B22" s="140"/>
      <c r="C22" s="151"/>
      <c r="D22" s="152"/>
      <c r="E22" s="166"/>
      <c r="F22" s="151"/>
      <c r="G22" s="167"/>
      <c r="H22" s="168"/>
      <c r="I22" s="152"/>
      <c r="J22" s="167"/>
      <c r="K22" s="168"/>
      <c r="L22" s="152"/>
      <c r="M22" s="167"/>
      <c r="N22" s="169"/>
      <c r="O22" s="151"/>
      <c r="P22" s="170"/>
      <c r="Q22" s="171"/>
      <c r="R22" s="151"/>
      <c r="S22" s="152"/>
      <c r="T22" s="164"/>
      <c r="U22" s="174">
        <f>Tabulka179[[#This Row],[Tuny]]+Tabulka179[[#This Row],[Tuny2]]+Tabulka179[[#This Row],[Tuny3]]+Tabulka179[[#This Row],[Tuny4]]+Tabulka179[[#This Row],[Tuny5]]+Tabulka179[[#This Row],[Tuny6]]</f>
        <v>0</v>
      </c>
      <c r="V22" s="179">
        <f>Tabulka179[[#This Row],[Kč]]+Tabulka179[[#This Row],[Kč2]]+Tabulka179[[#This Row],[Kč3]]+Tabulka179[[#This Row],[Kč4]]+Tabulka179[[#This Row],[Kč5]]+Tabulka179[[#This Row],[Kč6]]</f>
        <v>0</v>
      </c>
      <c r="W22" s="140"/>
      <c r="X22" s="140"/>
    </row>
    <row r="23" spans="1:24" x14ac:dyDescent="0.25">
      <c r="A23" s="135" t="s">
        <v>70</v>
      </c>
      <c r="B23" s="135" t="s">
        <v>89</v>
      </c>
      <c r="C23" s="141" t="s">
        <v>49</v>
      </c>
      <c r="D23" s="142">
        <v>8.3000000000000007</v>
      </c>
      <c r="E23" s="156">
        <v>32283.11</v>
      </c>
      <c r="F23" s="141" t="s">
        <v>52</v>
      </c>
      <c r="G23" s="153">
        <v>1.38</v>
      </c>
      <c r="H23" s="154">
        <v>10817.4</v>
      </c>
      <c r="I23" s="155" t="s">
        <v>50</v>
      </c>
      <c r="J23" s="153">
        <v>0.69</v>
      </c>
      <c r="K23" s="154">
        <v>5929</v>
      </c>
      <c r="L23" s="155" t="s">
        <v>51</v>
      </c>
      <c r="M23" s="153"/>
      <c r="N23" s="156">
        <v>2093.3000000000002</v>
      </c>
      <c r="O23" s="141" t="s">
        <v>10</v>
      </c>
      <c r="P23" s="160">
        <v>6.64</v>
      </c>
      <c r="Q23" s="161">
        <v>32530.37</v>
      </c>
      <c r="R23" s="141" t="s">
        <v>9</v>
      </c>
      <c r="S23" s="155">
        <v>0.81499999999999995</v>
      </c>
      <c r="T23" s="193">
        <v>21798.15</v>
      </c>
      <c r="U23" s="172">
        <f>Tabulka179[[#This Row],[Tuny]]+Tabulka179[[#This Row],[Tuny2]]+Tabulka179[[#This Row],[Tuny3]]+Tabulka179[[#This Row],[Tuny4]]+Tabulka179[[#This Row],[Tuny5]]+Tabulka179[[#This Row],[Tuny6]]</f>
        <v>17.824999999999999</v>
      </c>
      <c r="V23" s="177">
        <f>Tabulka179[[#This Row],[Kč]]+Tabulka179[[#This Row],[Kč2]]+Tabulka179[[#This Row],[Kč3]]+Tabulka179[[#This Row],[Kč4]]+Tabulka179[[#This Row],[Kč5]]+Tabulka179[[#This Row],[Kč6]]</f>
        <v>105451.33000000002</v>
      </c>
      <c r="W23" s="135"/>
      <c r="X23" s="135"/>
    </row>
    <row r="24" spans="1:24" x14ac:dyDescent="0.25">
      <c r="A24" s="136" t="s">
        <v>70</v>
      </c>
      <c r="B24" s="136" t="s">
        <v>90</v>
      </c>
      <c r="C24" s="144"/>
      <c r="D24" s="132"/>
      <c r="E24" s="145"/>
      <c r="F24" s="144"/>
      <c r="G24" s="131"/>
      <c r="H24" s="157"/>
      <c r="I24" s="132"/>
      <c r="J24" s="131"/>
      <c r="K24" s="157"/>
      <c r="L24" s="132"/>
      <c r="M24" s="131"/>
      <c r="N24" s="158"/>
      <c r="O24" s="144" t="s">
        <v>10</v>
      </c>
      <c r="P24" s="133">
        <v>1.1299999999999999</v>
      </c>
      <c r="Q24" s="162">
        <v>10733</v>
      </c>
      <c r="R24" s="144"/>
      <c r="S24" s="132"/>
      <c r="T24" s="194"/>
      <c r="U24" s="173">
        <f>Tabulka179[[#This Row],[Tuny]]+Tabulka179[[#This Row],[Tuny2]]+Tabulka179[[#This Row],[Tuny3]]+Tabulka179[[#This Row],[Tuny4]]+Tabulka179[[#This Row],[Tuny5]]+Tabulka179[[#This Row],[Tuny6]]</f>
        <v>1.1299999999999999</v>
      </c>
      <c r="V24" s="178">
        <f>Tabulka179[[#This Row],[Kč]]+Tabulka179[[#This Row],[Kč2]]+Tabulka179[[#This Row],[Kč3]]+Tabulka179[[#This Row],[Kč4]]+Tabulka179[[#This Row],[Kč5]]+Tabulka179[[#This Row],[Kč6]]</f>
        <v>10733</v>
      </c>
      <c r="W24" s="136"/>
      <c r="X24" s="136"/>
    </row>
    <row r="25" spans="1:24" x14ac:dyDescent="0.25">
      <c r="A25" s="136"/>
      <c r="B25" s="136" t="s">
        <v>92</v>
      </c>
      <c r="C25" s="144"/>
      <c r="D25" s="132"/>
      <c r="E25" s="145"/>
      <c r="F25" s="144"/>
      <c r="G25" s="131"/>
      <c r="H25" s="157"/>
      <c r="I25" s="132"/>
      <c r="J25" s="131"/>
      <c r="K25" s="157"/>
      <c r="L25" s="132"/>
      <c r="M25" s="131"/>
      <c r="N25" s="158"/>
      <c r="O25" s="144"/>
      <c r="P25" s="133"/>
      <c r="Q25" s="162"/>
      <c r="R25" s="144"/>
      <c r="S25" s="132"/>
      <c r="T25" s="194"/>
      <c r="U25" s="173">
        <f>Tabulka179[[#This Row],[Tuny]]+Tabulka179[[#This Row],[Tuny2]]+Tabulka179[[#This Row],[Tuny3]]+Tabulka179[[#This Row],[Tuny4]]+Tabulka179[[#This Row],[Tuny5]]+Tabulka179[[#This Row],[Tuny6]]</f>
        <v>0</v>
      </c>
      <c r="V25" s="178">
        <f>Tabulka179[[#This Row],[Kč]]+Tabulka179[[#This Row],[Kč2]]+Tabulka179[[#This Row],[Kč3]]+Tabulka179[[#This Row],[Kč4]]+Tabulka179[[#This Row],[Kč5]]+Tabulka179[[#This Row],[Kč6]]</f>
        <v>0</v>
      </c>
      <c r="W25" s="136"/>
      <c r="X25" s="136"/>
    </row>
    <row r="26" spans="1:24" x14ac:dyDescent="0.25">
      <c r="A26" s="140"/>
      <c r="B26" s="140" t="s">
        <v>91</v>
      </c>
      <c r="C26" s="151"/>
      <c r="D26" s="152"/>
      <c r="E26" s="166"/>
      <c r="F26" s="151"/>
      <c r="G26" s="167"/>
      <c r="H26" s="168"/>
      <c r="I26" s="152"/>
      <c r="J26" s="167"/>
      <c r="K26" s="168"/>
      <c r="L26" s="152"/>
      <c r="M26" s="167"/>
      <c r="N26" s="169"/>
      <c r="O26" s="151"/>
      <c r="P26" s="170"/>
      <c r="Q26" s="171"/>
      <c r="R26" s="151" t="s">
        <v>11</v>
      </c>
      <c r="S26" s="152">
        <v>41.4</v>
      </c>
      <c r="T26" s="164"/>
      <c r="U26" s="174">
        <f>Tabulka179[[#This Row],[Tuny]]+Tabulka179[[#This Row],[Tuny2]]+Tabulka179[[#This Row],[Tuny3]]+Tabulka179[[#This Row],[Tuny4]]+Tabulka179[[#This Row],[Tuny5]]+Tabulka179[[#This Row],[Tuny6]]</f>
        <v>41.4</v>
      </c>
      <c r="V26" s="179">
        <f>Tabulka179[[#This Row],[Kč]]+Tabulka179[[#This Row],[Kč2]]+Tabulka179[[#This Row],[Kč3]]+Tabulka179[[#This Row],[Kč4]]+Tabulka179[[#This Row],[Kč5]]+Tabulka179[[#This Row],[Kč6]]</f>
        <v>0</v>
      </c>
      <c r="W26" s="140"/>
      <c r="X26" s="140"/>
    </row>
    <row r="27" spans="1:24" x14ac:dyDescent="0.25">
      <c r="A27" s="137"/>
      <c r="B27" s="137"/>
      <c r="C27" s="146"/>
      <c r="E27" s="338"/>
      <c r="F27" s="146"/>
      <c r="G27" s="131"/>
      <c r="H27" s="157"/>
      <c r="J27" s="131"/>
      <c r="K27" s="157"/>
      <c r="M27" s="131"/>
      <c r="N27" s="158"/>
      <c r="O27" s="146"/>
      <c r="P27" s="134"/>
      <c r="Q27" s="163"/>
      <c r="R27" s="146"/>
      <c r="T27" s="205"/>
      <c r="U27" s="176">
        <f>Tabulka179[[#This Row],[Tuny]]+Tabulka179[[#This Row],[Tuny2]]+Tabulka179[[#This Row],[Tuny3]]+Tabulka179[[#This Row],[Tuny4]]+Tabulka179[[#This Row],[Tuny5]]+Tabulka179[[#This Row],[Tuny6]]</f>
        <v>0</v>
      </c>
      <c r="V27" s="181">
        <f>Tabulka179[[#This Row],[Kč]]+Tabulka179[[#This Row],[Kč2]]+Tabulka179[[#This Row],[Kč3]]+Tabulka179[[#This Row],[Kč4]]+Tabulka179[[#This Row],[Kč5]]+Tabulka179[[#This Row],[Kč6]]</f>
        <v>0</v>
      </c>
      <c r="W27" s="137"/>
      <c r="X27" s="137"/>
    </row>
    <row r="28" spans="1:24" x14ac:dyDescent="0.25">
      <c r="A28" s="135" t="s">
        <v>71</v>
      </c>
      <c r="B28" s="135" t="s">
        <v>89</v>
      </c>
      <c r="C28" s="141" t="s">
        <v>49</v>
      </c>
      <c r="D28" s="142">
        <v>7.32</v>
      </c>
      <c r="E28" s="156">
        <v>30328.63</v>
      </c>
      <c r="F28" s="141" t="s">
        <v>52</v>
      </c>
      <c r="G28" s="153">
        <v>1.52</v>
      </c>
      <c r="H28" s="154">
        <v>10817.4</v>
      </c>
      <c r="I28" s="155" t="s">
        <v>50</v>
      </c>
      <c r="J28" s="153">
        <v>0.78</v>
      </c>
      <c r="K28" s="154">
        <v>5929</v>
      </c>
      <c r="L28" s="155" t="s">
        <v>51</v>
      </c>
      <c r="M28" s="153">
        <v>3.6068799999999999</v>
      </c>
      <c r="N28" s="156">
        <v>2093.3000000000002</v>
      </c>
      <c r="O28" s="141"/>
      <c r="P28" s="160"/>
      <c r="Q28" s="161"/>
      <c r="R28" s="141"/>
      <c r="S28" s="155"/>
      <c r="T28" s="193"/>
      <c r="U28" s="172">
        <f>Tabulka179[[#This Row],[Tuny]]+Tabulka179[[#This Row],[Tuny2]]+Tabulka179[[#This Row],[Tuny3]]+Tabulka179[[#This Row],[Tuny4]]+Tabulka179[[#This Row],[Tuny5]]+Tabulka179[[#This Row],[Tuny6]]</f>
        <v>13.22688</v>
      </c>
      <c r="V28" s="177">
        <f>Tabulka179[[#This Row],[Kč]]+Tabulka179[[#This Row],[Kč2]]+Tabulka179[[#This Row],[Kč3]]+Tabulka179[[#This Row],[Kč4]]+Tabulka179[[#This Row],[Kč5]]+Tabulka179[[#This Row],[Kč6]]</f>
        <v>49168.33</v>
      </c>
      <c r="W28" s="135"/>
      <c r="X28" s="135"/>
    </row>
    <row r="29" spans="1:24" x14ac:dyDescent="0.25">
      <c r="A29" s="136" t="s">
        <v>71</v>
      </c>
      <c r="B29" s="136" t="s">
        <v>90</v>
      </c>
      <c r="C29" s="144"/>
      <c r="D29" s="132"/>
      <c r="E29" s="145"/>
      <c r="F29" s="144"/>
      <c r="G29" s="131"/>
      <c r="H29" s="157"/>
      <c r="I29" s="132"/>
      <c r="J29" s="131"/>
      <c r="K29" s="157"/>
      <c r="L29" s="132"/>
      <c r="M29" s="131"/>
      <c r="N29" s="158"/>
      <c r="O29" s="144" t="s">
        <v>10</v>
      </c>
      <c r="P29" s="133">
        <v>0.18</v>
      </c>
      <c r="Q29" s="162">
        <v>1710</v>
      </c>
      <c r="R29" s="144"/>
      <c r="S29" s="132"/>
      <c r="T29" s="194"/>
      <c r="U29" s="173">
        <f>Tabulka179[[#This Row],[Tuny]]+Tabulka179[[#This Row],[Tuny2]]+Tabulka179[[#This Row],[Tuny3]]+Tabulka179[[#This Row],[Tuny4]]+Tabulka179[[#This Row],[Tuny5]]+Tabulka179[[#This Row],[Tuny6]]</f>
        <v>0.18</v>
      </c>
      <c r="V29" s="178">
        <f>Tabulka179[[#This Row],[Kč]]+Tabulka179[[#This Row],[Kč2]]+Tabulka179[[#This Row],[Kč3]]+Tabulka179[[#This Row],[Kč4]]+Tabulka179[[#This Row],[Kč5]]+Tabulka179[[#This Row],[Kč6]]</f>
        <v>1710</v>
      </c>
      <c r="W29" s="136"/>
      <c r="X29" s="136"/>
    </row>
    <row r="30" spans="1:24" x14ac:dyDescent="0.25">
      <c r="A30" s="136"/>
      <c r="B30" s="136" t="s">
        <v>92</v>
      </c>
      <c r="C30" s="144"/>
      <c r="D30" s="132"/>
      <c r="E30" s="145"/>
      <c r="F30" s="144"/>
      <c r="G30" s="131"/>
      <c r="H30" s="157"/>
      <c r="I30" s="132"/>
      <c r="J30" s="131"/>
      <c r="K30" s="157"/>
      <c r="L30" s="132"/>
      <c r="M30" s="131"/>
      <c r="N30" s="158"/>
      <c r="O30" s="144"/>
      <c r="P30" s="133"/>
      <c r="Q30" s="162"/>
      <c r="R30" s="144"/>
      <c r="S30" s="132"/>
      <c r="T30" s="194"/>
      <c r="U30" s="173">
        <f>Tabulka179[[#This Row],[Tuny]]+Tabulka179[[#This Row],[Tuny2]]+Tabulka179[[#This Row],[Tuny3]]+Tabulka179[[#This Row],[Tuny4]]+Tabulka179[[#This Row],[Tuny5]]+Tabulka179[[#This Row],[Tuny6]]</f>
        <v>0</v>
      </c>
      <c r="V30" s="178">
        <f>Tabulka179[[#This Row],[Kč]]+Tabulka179[[#This Row],[Kč2]]+Tabulka179[[#This Row],[Kč3]]+Tabulka179[[#This Row],[Kč4]]+Tabulka179[[#This Row],[Kč5]]+Tabulka179[[#This Row],[Kč6]]</f>
        <v>0</v>
      </c>
      <c r="W30" s="136"/>
      <c r="X30" s="136"/>
    </row>
    <row r="31" spans="1:24" x14ac:dyDescent="0.25">
      <c r="A31" s="136"/>
      <c r="B31" s="136" t="s">
        <v>91</v>
      </c>
      <c r="C31" s="144"/>
      <c r="D31" s="132"/>
      <c r="E31" s="145"/>
      <c r="F31" s="144"/>
      <c r="G31" s="131"/>
      <c r="H31" s="157"/>
      <c r="I31" s="132"/>
      <c r="J31" s="131"/>
      <c r="K31" s="157"/>
      <c r="L31" s="132"/>
      <c r="M31" s="131"/>
      <c r="N31" s="158"/>
      <c r="O31" s="144"/>
      <c r="P31" s="133"/>
      <c r="Q31" s="162"/>
      <c r="R31" s="144"/>
      <c r="S31" s="132"/>
      <c r="T31" s="194"/>
      <c r="U31" s="173">
        <f>Tabulka179[[#This Row],[Tuny]]+Tabulka179[[#This Row],[Tuny2]]+Tabulka179[[#This Row],[Tuny3]]+Tabulka179[[#This Row],[Tuny4]]+Tabulka179[[#This Row],[Tuny5]]+Tabulka179[[#This Row],[Tuny6]]</f>
        <v>0</v>
      </c>
      <c r="V31" s="178">
        <f>Tabulka179[[#This Row],[Kč]]+Tabulka179[[#This Row],[Kč2]]+Tabulka179[[#This Row],[Kč3]]+Tabulka179[[#This Row],[Kč4]]+Tabulka179[[#This Row],[Kč5]]+Tabulka179[[#This Row],[Kč6]]</f>
        <v>0</v>
      </c>
      <c r="W31" s="136"/>
      <c r="X31" s="136"/>
    </row>
    <row r="32" spans="1:24" x14ac:dyDescent="0.25">
      <c r="A32" s="140"/>
      <c r="B32" s="140" t="s">
        <v>53</v>
      </c>
      <c r="C32" s="151"/>
      <c r="D32" s="152"/>
      <c r="E32" s="166"/>
      <c r="F32" s="151"/>
      <c r="G32" s="167"/>
      <c r="H32" s="168"/>
      <c r="I32" s="152" t="s">
        <v>50</v>
      </c>
      <c r="J32" s="167">
        <v>1.04</v>
      </c>
      <c r="K32" s="168"/>
      <c r="L32" s="152"/>
      <c r="M32" s="167"/>
      <c r="N32" s="169"/>
      <c r="O32" s="151"/>
      <c r="P32" s="170"/>
      <c r="Q32" s="171"/>
      <c r="R32" s="151"/>
      <c r="S32" s="152"/>
      <c r="T32" s="164"/>
      <c r="U32" s="174">
        <f>Tabulka179[[#This Row],[Tuny]]+Tabulka179[[#This Row],[Tuny2]]+Tabulka179[[#This Row],[Tuny3]]+Tabulka179[[#This Row],[Tuny4]]+Tabulka179[[#This Row],[Tuny5]]+Tabulka179[[#This Row],[Tuny6]]</f>
        <v>1.04</v>
      </c>
      <c r="V32" s="179">
        <f>Tabulka179[[#This Row],[Kč]]+Tabulka179[[#This Row],[Kč2]]+Tabulka179[[#This Row],[Kč3]]+Tabulka179[[#This Row],[Kč4]]+Tabulka179[[#This Row],[Kč5]]+Tabulka179[[#This Row],[Kč6]]</f>
        <v>0</v>
      </c>
      <c r="W32" s="140"/>
      <c r="X32" s="140"/>
    </row>
    <row r="33" spans="1:24" x14ac:dyDescent="0.25">
      <c r="A33" s="135" t="s">
        <v>72</v>
      </c>
      <c r="B33" s="135" t="s">
        <v>89</v>
      </c>
      <c r="C33" s="141" t="s">
        <v>49</v>
      </c>
      <c r="D33" s="142">
        <v>8.3699999999999992</v>
      </c>
      <c r="E33" s="156">
        <v>32422.71</v>
      </c>
      <c r="F33" s="141" t="s">
        <v>52</v>
      </c>
      <c r="G33" s="153">
        <v>1.38</v>
      </c>
      <c r="H33" s="154">
        <v>10817.4</v>
      </c>
      <c r="I33" s="155" t="s">
        <v>50</v>
      </c>
      <c r="J33" s="153">
        <v>0.78</v>
      </c>
      <c r="K33" s="154">
        <v>5929</v>
      </c>
      <c r="L33" s="155" t="s">
        <v>51</v>
      </c>
      <c r="M33" s="153"/>
      <c r="N33" s="156">
        <v>2093.3000000000002</v>
      </c>
      <c r="O33" s="141" t="s">
        <v>10</v>
      </c>
      <c r="P33" s="160">
        <v>0</v>
      </c>
      <c r="Q33" s="161">
        <v>0</v>
      </c>
      <c r="R33" s="141" t="s">
        <v>9</v>
      </c>
      <c r="S33" s="155">
        <v>0.54</v>
      </c>
      <c r="T33" s="193">
        <v>2855.6</v>
      </c>
      <c r="U33" s="172">
        <f>Tabulka179[[#This Row],[Tuny]]+Tabulka179[[#This Row],[Tuny2]]+Tabulka179[[#This Row],[Tuny3]]+Tabulka179[[#This Row],[Tuny4]]+Tabulka179[[#This Row],[Tuny5]]+Tabulka179[[#This Row],[Tuny6]]</f>
        <v>11.07</v>
      </c>
      <c r="V33" s="177">
        <f>Tabulka179[[#This Row],[Kč]]+Tabulka179[[#This Row],[Kč2]]+Tabulka179[[#This Row],[Kč3]]+Tabulka179[[#This Row],[Kč4]]+Tabulka179[[#This Row],[Kč5]]+Tabulka179[[#This Row],[Kč6]]</f>
        <v>54118.01</v>
      </c>
      <c r="W33" s="135"/>
      <c r="X33" s="135"/>
    </row>
    <row r="34" spans="1:24" x14ac:dyDescent="0.25">
      <c r="A34" s="136" t="s">
        <v>72</v>
      </c>
      <c r="B34" s="136" t="s">
        <v>90</v>
      </c>
      <c r="C34" s="144"/>
      <c r="D34" s="132"/>
      <c r="E34" s="145"/>
      <c r="F34" s="144"/>
      <c r="G34" s="131"/>
      <c r="H34" s="157"/>
      <c r="I34" s="132"/>
      <c r="J34" s="131"/>
      <c r="K34" s="157"/>
      <c r="L34" s="132"/>
      <c r="M34" s="131"/>
      <c r="N34" s="158"/>
      <c r="O34" s="144" t="s">
        <v>10</v>
      </c>
      <c r="P34" s="133">
        <v>0.24</v>
      </c>
      <c r="Q34" s="162">
        <v>1440</v>
      </c>
      <c r="R34" s="144"/>
      <c r="S34" s="132"/>
      <c r="T34" s="194"/>
      <c r="U34" s="173">
        <f>Tabulka179[[#This Row],[Tuny]]+Tabulka179[[#This Row],[Tuny2]]+Tabulka179[[#This Row],[Tuny3]]+Tabulka179[[#This Row],[Tuny4]]+Tabulka179[[#This Row],[Tuny5]]+Tabulka179[[#This Row],[Tuny6]]</f>
        <v>0.24</v>
      </c>
      <c r="V34" s="178">
        <f>Tabulka179[[#This Row],[Kč]]+Tabulka179[[#This Row],[Kč2]]+Tabulka179[[#This Row],[Kč3]]+Tabulka179[[#This Row],[Kč4]]+Tabulka179[[#This Row],[Kč5]]+Tabulka179[[#This Row],[Kč6]]</f>
        <v>1440</v>
      </c>
      <c r="W34" s="136"/>
      <c r="X34" s="136"/>
    </row>
    <row r="35" spans="1:24" x14ac:dyDescent="0.25">
      <c r="A35" s="136"/>
      <c r="B35" s="136" t="s">
        <v>92</v>
      </c>
      <c r="C35" s="144"/>
      <c r="D35" s="132"/>
      <c r="E35" s="145"/>
      <c r="F35" s="144"/>
      <c r="G35" s="131"/>
      <c r="H35" s="157"/>
      <c r="I35" s="132"/>
      <c r="J35" s="131"/>
      <c r="K35" s="157"/>
      <c r="L35" s="132"/>
      <c r="M35" s="131"/>
      <c r="N35" s="158"/>
      <c r="O35" s="144"/>
      <c r="P35" s="133"/>
      <c r="Q35" s="162"/>
      <c r="R35" s="144"/>
      <c r="S35" s="132"/>
      <c r="T35" s="194"/>
      <c r="U35" s="173">
        <f>Tabulka179[[#This Row],[Tuny]]+Tabulka179[[#This Row],[Tuny2]]+Tabulka179[[#This Row],[Tuny3]]+Tabulka179[[#This Row],[Tuny4]]+Tabulka179[[#This Row],[Tuny5]]+Tabulka179[[#This Row],[Tuny6]]</f>
        <v>0</v>
      </c>
      <c r="V35" s="178">
        <f>Tabulka179[[#This Row],[Kč]]+Tabulka179[[#This Row],[Kč2]]+Tabulka179[[#This Row],[Kč3]]+Tabulka179[[#This Row],[Kč4]]+Tabulka179[[#This Row],[Kč5]]+Tabulka179[[#This Row],[Kč6]]</f>
        <v>0</v>
      </c>
      <c r="W35" s="136"/>
      <c r="X35" s="136"/>
    </row>
    <row r="36" spans="1:24" x14ac:dyDescent="0.25">
      <c r="A36" s="136"/>
      <c r="B36" s="136" t="s">
        <v>91</v>
      </c>
      <c r="C36" s="144"/>
      <c r="D36" s="132"/>
      <c r="E36" s="145"/>
      <c r="F36" s="144"/>
      <c r="G36" s="131"/>
      <c r="H36" s="157"/>
      <c r="I36" s="132"/>
      <c r="J36" s="131"/>
      <c r="K36" s="157"/>
      <c r="L36" s="132"/>
      <c r="M36" s="131"/>
      <c r="N36" s="158"/>
      <c r="O36" s="144"/>
      <c r="P36" s="133"/>
      <c r="Q36" s="162"/>
      <c r="R36" s="144"/>
      <c r="S36" s="132"/>
      <c r="T36" s="194"/>
      <c r="U36" s="173">
        <f>Tabulka179[[#This Row],[Tuny]]+Tabulka179[[#This Row],[Tuny2]]+Tabulka179[[#This Row],[Tuny3]]+Tabulka179[[#This Row],[Tuny4]]+Tabulka179[[#This Row],[Tuny5]]+Tabulka179[[#This Row],[Tuny6]]</f>
        <v>0</v>
      </c>
      <c r="V36" s="178">
        <f>Tabulka179[[#This Row],[Kč]]+Tabulka179[[#This Row],[Kč2]]+Tabulka179[[#This Row],[Kč3]]+Tabulka179[[#This Row],[Kč4]]+Tabulka179[[#This Row],[Kč5]]+Tabulka179[[#This Row],[Kč6]]</f>
        <v>0</v>
      </c>
      <c r="W36" s="136"/>
      <c r="X36" s="136"/>
    </row>
    <row r="37" spans="1:24" x14ac:dyDescent="0.25">
      <c r="A37" s="182"/>
      <c r="B37" s="182" t="s">
        <v>89</v>
      </c>
      <c r="C37" s="186"/>
      <c r="D37" s="185"/>
      <c r="E37" s="192"/>
      <c r="F37" s="186"/>
      <c r="G37" s="190"/>
      <c r="H37" s="191"/>
      <c r="I37" s="185"/>
      <c r="J37" s="190"/>
      <c r="K37" s="191"/>
      <c r="L37" s="185"/>
      <c r="M37" s="190"/>
      <c r="N37" s="189"/>
      <c r="O37" s="186"/>
      <c r="P37" s="188"/>
      <c r="Q37" s="187"/>
      <c r="R37" s="186" t="s">
        <v>17</v>
      </c>
      <c r="S37" s="185">
        <v>1.1399999999999999</v>
      </c>
      <c r="T37" s="195">
        <v>4418.08</v>
      </c>
      <c r="U37" s="184">
        <f>Tabulka179[[#This Row],[Tuny]]+Tabulka179[[#This Row],[Tuny2]]+Tabulka179[[#This Row],[Tuny3]]+Tabulka179[[#This Row],[Tuny4]]+Tabulka179[[#This Row],[Tuny5]]+Tabulka179[[#This Row],[Tuny6]]</f>
        <v>1.1399999999999999</v>
      </c>
      <c r="V37" s="183">
        <f>Tabulka179[[#This Row],[Kč]]+Tabulka179[[#This Row],[Kč2]]+Tabulka179[[#This Row],[Kč3]]+Tabulka179[[#This Row],[Kč4]]+Tabulka179[[#This Row],[Kč5]]+Tabulka179[[#This Row],[Kč6]]</f>
        <v>4418.08</v>
      </c>
      <c r="W37" s="182"/>
      <c r="X37" s="182"/>
    </row>
    <row r="38" spans="1:24" x14ac:dyDescent="0.25">
      <c r="A38" s="138" t="s">
        <v>73</v>
      </c>
      <c r="B38" s="138" t="s">
        <v>89</v>
      </c>
      <c r="C38" s="141" t="s">
        <v>49</v>
      </c>
      <c r="D38" s="127">
        <v>7.6</v>
      </c>
      <c r="E38" s="148">
        <v>30887.06</v>
      </c>
      <c r="F38" s="147" t="s">
        <v>52</v>
      </c>
      <c r="G38" s="130">
        <v>1.52</v>
      </c>
      <c r="H38" s="128">
        <v>10817.4</v>
      </c>
      <c r="I38" s="131" t="s">
        <v>50</v>
      </c>
      <c r="J38" s="130">
        <v>0.99</v>
      </c>
      <c r="K38" s="128">
        <v>5929</v>
      </c>
      <c r="L38" s="131" t="s">
        <v>51</v>
      </c>
      <c r="M38" s="131"/>
      <c r="N38" s="148">
        <v>2093.3000000000002</v>
      </c>
      <c r="O38" s="147"/>
      <c r="P38" s="134"/>
      <c r="Q38" s="163"/>
      <c r="R38" s="147"/>
      <c r="S38" s="131"/>
      <c r="T38" s="196"/>
      <c r="U38" s="175">
        <f>Tabulka179[[#This Row],[Tuny]]+Tabulka179[[#This Row],[Tuny2]]+Tabulka179[[#This Row],[Tuny3]]+Tabulka179[[#This Row],[Tuny4]]+Tabulka179[[#This Row],[Tuny5]]+Tabulka179[[#This Row],[Tuny6]]</f>
        <v>10.11</v>
      </c>
      <c r="V38" s="180">
        <f>Tabulka179[[#This Row],[Kč]]+Tabulka179[[#This Row],[Kč2]]+Tabulka179[[#This Row],[Kč3]]+Tabulka179[[#This Row],[Kč4]]+Tabulka179[[#This Row],[Kč5]]+Tabulka179[[#This Row],[Kč6]]</f>
        <v>49726.76</v>
      </c>
      <c r="W38" s="138"/>
      <c r="X38" s="138"/>
    </row>
    <row r="39" spans="1:24" x14ac:dyDescent="0.25">
      <c r="A39" s="136" t="s">
        <v>73</v>
      </c>
      <c r="B39" s="136" t="s">
        <v>90</v>
      </c>
      <c r="C39" s="144"/>
      <c r="D39" s="132"/>
      <c r="E39" s="145"/>
      <c r="F39" s="144"/>
      <c r="G39" s="131"/>
      <c r="H39" s="157"/>
      <c r="I39" s="132" t="s">
        <v>50</v>
      </c>
      <c r="J39" s="131"/>
      <c r="K39" s="157"/>
      <c r="L39" s="132"/>
      <c r="M39" s="131"/>
      <c r="N39" s="158"/>
      <c r="O39" s="144" t="s">
        <v>10</v>
      </c>
      <c r="P39" s="133">
        <v>0.56999999999999995</v>
      </c>
      <c r="Q39" s="162">
        <v>5414</v>
      </c>
      <c r="R39" s="144"/>
      <c r="S39" s="132"/>
      <c r="T39" s="194"/>
      <c r="U39" s="173">
        <f>Tabulka179[[#This Row],[Tuny]]+Tabulka179[[#This Row],[Tuny2]]+Tabulka179[[#This Row],[Tuny3]]+Tabulka179[[#This Row],[Tuny4]]+Tabulka179[[#This Row],[Tuny5]]+Tabulka179[[#This Row],[Tuny6]]</f>
        <v>0.56999999999999995</v>
      </c>
      <c r="V39" s="178">
        <f>Tabulka179[[#This Row],[Kč]]+Tabulka179[[#This Row],[Kč2]]+Tabulka179[[#This Row],[Kč3]]+Tabulka179[[#This Row],[Kč4]]+Tabulka179[[#This Row],[Kč5]]+Tabulka179[[#This Row],[Kč6]]</f>
        <v>5414</v>
      </c>
      <c r="W39" s="136"/>
      <c r="X39" s="136"/>
    </row>
    <row r="40" spans="1:24" x14ac:dyDescent="0.25">
      <c r="A40" s="136"/>
      <c r="B40" s="136" t="s">
        <v>92</v>
      </c>
      <c r="C40" s="144"/>
      <c r="D40" s="132"/>
      <c r="E40" s="145"/>
      <c r="F40" s="144"/>
      <c r="G40" s="131"/>
      <c r="H40" s="157"/>
      <c r="I40" s="132"/>
      <c r="J40" s="131"/>
      <c r="K40" s="157"/>
      <c r="L40" s="132"/>
      <c r="M40" s="131"/>
      <c r="N40" s="158"/>
      <c r="O40" s="144"/>
      <c r="P40" s="133"/>
      <c r="Q40" s="162"/>
      <c r="R40" s="144"/>
      <c r="S40" s="132"/>
      <c r="T40" s="194"/>
      <c r="U40" s="173">
        <f>Tabulka179[[#This Row],[Tuny]]+Tabulka179[[#This Row],[Tuny2]]+Tabulka179[[#This Row],[Tuny3]]+Tabulka179[[#This Row],[Tuny4]]+Tabulka179[[#This Row],[Tuny5]]+Tabulka179[[#This Row],[Tuny6]]</f>
        <v>0</v>
      </c>
      <c r="V40" s="178">
        <f>Tabulka179[[#This Row],[Kč]]+Tabulka179[[#This Row],[Kč2]]+Tabulka179[[#This Row],[Kč3]]+Tabulka179[[#This Row],[Kč4]]+Tabulka179[[#This Row],[Kč5]]+Tabulka179[[#This Row],[Kč6]]</f>
        <v>0</v>
      </c>
      <c r="W40" s="136"/>
      <c r="X40" s="136"/>
    </row>
    <row r="41" spans="1:24" x14ac:dyDescent="0.25">
      <c r="A41" s="136"/>
      <c r="B41" s="136" t="s">
        <v>91</v>
      </c>
      <c r="C41" s="144"/>
      <c r="D41" s="132"/>
      <c r="E41" s="145"/>
      <c r="F41" s="144"/>
      <c r="G41" s="131"/>
      <c r="H41" s="157"/>
      <c r="I41" s="132"/>
      <c r="J41" s="131"/>
      <c r="K41" s="157"/>
      <c r="L41" s="132"/>
      <c r="M41" s="131"/>
      <c r="N41" s="158"/>
      <c r="O41" s="144"/>
      <c r="P41" s="133"/>
      <c r="Q41" s="162"/>
      <c r="R41" s="144"/>
      <c r="S41" s="132"/>
      <c r="T41" s="194"/>
      <c r="U41" s="173">
        <f>Tabulka179[[#This Row],[Tuny]]+Tabulka179[[#This Row],[Tuny2]]+Tabulka179[[#This Row],[Tuny3]]+Tabulka179[[#This Row],[Tuny4]]+Tabulka179[[#This Row],[Tuny5]]+Tabulka179[[#This Row],[Tuny6]]</f>
        <v>0</v>
      </c>
      <c r="V41" s="178">
        <f>Tabulka179[[#This Row],[Kč]]+Tabulka179[[#This Row],[Kč2]]+Tabulka179[[#This Row],[Kč3]]+Tabulka179[[#This Row],[Kč4]]+Tabulka179[[#This Row],[Kč5]]+Tabulka179[[#This Row],[Kč6]]</f>
        <v>0</v>
      </c>
      <c r="W41" s="136"/>
      <c r="X41" s="136"/>
    </row>
    <row r="42" spans="1:24" x14ac:dyDescent="0.25">
      <c r="A42" s="140"/>
      <c r="B42" s="140"/>
      <c r="C42" s="151"/>
      <c r="D42" s="152"/>
      <c r="E42" s="166"/>
      <c r="F42" s="151"/>
      <c r="G42" s="167"/>
      <c r="H42" s="168"/>
      <c r="I42" s="152"/>
      <c r="J42" s="167"/>
      <c r="K42" s="168"/>
      <c r="L42" s="152"/>
      <c r="M42" s="167"/>
      <c r="N42" s="169"/>
      <c r="O42" s="151"/>
      <c r="P42" s="170"/>
      <c r="Q42" s="171"/>
      <c r="R42" s="151" t="s">
        <v>80</v>
      </c>
      <c r="S42" s="152">
        <v>0</v>
      </c>
      <c r="T42" s="164">
        <v>0</v>
      </c>
      <c r="U42" s="174">
        <f>Tabulka179[[#This Row],[Tuny]]+Tabulka179[[#This Row],[Tuny2]]+Tabulka179[[#This Row],[Tuny3]]+Tabulka179[[#This Row],[Tuny4]]+Tabulka179[[#This Row],[Tuny5]]+Tabulka179[[#This Row],[Tuny6]]</f>
        <v>0</v>
      </c>
      <c r="V42" s="179">
        <f>Tabulka179[[#This Row],[Kč]]+Tabulka179[[#This Row],[Kč2]]+Tabulka179[[#This Row],[Kč3]]+Tabulka179[[#This Row],[Kč4]]+Tabulka179[[#This Row],[Kč5]]+Tabulka179[[#This Row],[Kč6]]</f>
        <v>0</v>
      </c>
      <c r="W42" s="140"/>
      <c r="X42" s="140"/>
    </row>
    <row r="43" spans="1:24" x14ac:dyDescent="0.25">
      <c r="A43" s="135" t="s">
        <v>74</v>
      </c>
      <c r="B43" s="135" t="s">
        <v>89</v>
      </c>
      <c r="C43" s="141" t="s">
        <v>49</v>
      </c>
      <c r="D43" s="142">
        <v>8.2100000000000009</v>
      </c>
      <c r="E43" s="156">
        <v>32103.62</v>
      </c>
      <c r="F43" s="141" t="s">
        <v>52</v>
      </c>
      <c r="G43" s="153">
        <v>1.43</v>
      </c>
      <c r="H43" s="154">
        <v>10817.4</v>
      </c>
      <c r="I43" s="155" t="s">
        <v>50</v>
      </c>
      <c r="J43" s="153">
        <v>0.67</v>
      </c>
      <c r="K43" s="154">
        <v>5929</v>
      </c>
      <c r="L43" s="155" t="s">
        <v>51</v>
      </c>
      <c r="M43" s="155">
        <v>3.0420410000000002</v>
      </c>
      <c r="N43" s="156">
        <v>2093.3000000000002</v>
      </c>
      <c r="O43" s="141"/>
      <c r="P43" s="160"/>
      <c r="Q43" s="161"/>
      <c r="R43" s="141"/>
      <c r="S43" s="155"/>
      <c r="T43" s="193"/>
      <c r="U43" s="172">
        <f>Tabulka179[[#This Row],[Tuny]]+Tabulka179[[#This Row],[Tuny2]]+Tabulka179[[#This Row],[Tuny3]]+Tabulka179[[#This Row],[Tuny4]]+Tabulka179[[#This Row],[Tuny5]]+Tabulka179[[#This Row],[Tuny6]]</f>
        <v>13.352041</v>
      </c>
      <c r="V43" s="177">
        <f>Tabulka179[[#This Row],[Kč]]+Tabulka179[[#This Row],[Kč2]]+Tabulka179[[#This Row],[Kč3]]+Tabulka179[[#This Row],[Kč4]]+Tabulka179[[#This Row],[Kč5]]+Tabulka179[[#This Row],[Kč6]]</f>
        <v>50943.32</v>
      </c>
      <c r="W43" s="135"/>
      <c r="X43" s="135"/>
    </row>
    <row r="44" spans="1:24" x14ac:dyDescent="0.25">
      <c r="A44" s="136" t="s">
        <v>74</v>
      </c>
      <c r="B44" s="136" t="s">
        <v>90</v>
      </c>
      <c r="C44" s="144"/>
      <c r="D44" s="132"/>
      <c r="E44" s="145"/>
      <c r="F44" s="144"/>
      <c r="G44" s="131"/>
      <c r="H44" s="157"/>
      <c r="I44" s="132"/>
      <c r="J44" s="131"/>
      <c r="K44" s="157"/>
      <c r="L44" s="132"/>
      <c r="M44" s="131"/>
      <c r="N44" s="158"/>
      <c r="O44" s="144" t="s">
        <v>10</v>
      </c>
      <c r="P44" s="133">
        <v>0.14000000000000001</v>
      </c>
      <c r="Q44" s="162">
        <v>1330</v>
      </c>
      <c r="R44" s="144"/>
      <c r="S44" s="132"/>
      <c r="T44" s="194"/>
      <c r="U44" s="173">
        <f>Tabulka179[[#This Row],[Tuny]]+Tabulka179[[#This Row],[Tuny2]]+Tabulka179[[#This Row],[Tuny3]]+Tabulka179[[#This Row],[Tuny4]]+Tabulka179[[#This Row],[Tuny5]]+Tabulka179[[#This Row],[Tuny6]]</f>
        <v>0.14000000000000001</v>
      </c>
      <c r="V44" s="178">
        <f>Tabulka179[[#This Row],[Kč]]+Tabulka179[[#This Row],[Kč2]]+Tabulka179[[#This Row],[Kč3]]+Tabulka179[[#This Row],[Kč4]]+Tabulka179[[#This Row],[Kč5]]+Tabulka179[[#This Row],[Kč6]]</f>
        <v>1330</v>
      </c>
      <c r="W44" s="136"/>
      <c r="X44" s="136"/>
    </row>
    <row r="45" spans="1:24" x14ac:dyDescent="0.25">
      <c r="A45" s="136"/>
      <c r="B45" s="136" t="s">
        <v>92</v>
      </c>
      <c r="C45" s="144"/>
      <c r="D45" s="132"/>
      <c r="E45" s="145"/>
      <c r="F45" s="144"/>
      <c r="G45" s="131"/>
      <c r="H45" s="157"/>
      <c r="I45" s="132"/>
      <c r="J45" s="131"/>
      <c r="K45" s="157"/>
      <c r="L45" s="132"/>
      <c r="M45" s="131"/>
      <c r="N45" s="158"/>
      <c r="O45" s="144"/>
      <c r="P45" s="133"/>
      <c r="Q45" s="162"/>
      <c r="R45" s="144" t="s">
        <v>49</v>
      </c>
      <c r="S45" s="132">
        <v>0</v>
      </c>
      <c r="T45" s="194">
        <v>0</v>
      </c>
      <c r="U45" s="173">
        <f>Tabulka179[[#This Row],[Tuny]]+Tabulka179[[#This Row],[Tuny2]]+Tabulka179[[#This Row],[Tuny3]]+Tabulka179[[#This Row],[Tuny4]]+Tabulka179[[#This Row],[Tuny5]]+Tabulka179[[#This Row],[Tuny6]]</f>
        <v>0</v>
      </c>
      <c r="V45" s="178">
        <f>Tabulka179[[#This Row],[Kč]]+Tabulka179[[#This Row],[Kč2]]+Tabulka179[[#This Row],[Kč3]]+Tabulka179[[#This Row],[Kč4]]+Tabulka179[[#This Row],[Kč5]]+Tabulka179[[#This Row],[Kč6]]</f>
        <v>0</v>
      </c>
      <c r="W45" s="136"/>
      <c r="X45" s="136"/>
    </row>
    <row r="46" spans="1:24" x14ac:dyDescent="0.25">
      <c r="A46" s="136"/>
      <c r="B46" s="136" t="s">
        <v>91</v>
      </c>
      <c r="C46" s="144"/>
      <c r="D46" s="132"/>
      <c r="E46" s="145"/>
      <c r="F46" s="144"/>
      <c r="G46" s="131"/>
      <c r="H46" s="157"/>
      <c r="I46" s="132"/>
      <c r="J46" s="131"/>
      <c r="K46" s="157"/>
      <c r="L46" s="132"/>
      <c r="M46" s="131"/>
      <c r="N46" s="158"/>
      <c r="O46" s="144"/>
      <c r="P46" s="133"/>
      <c r="Q46" s="162"/>
      <c r="R46" s="144"/>
      <c r="S46" s="132"/>
      <c r="T46" s="194"/>
      <c r="U46" s="173">
        <f>Tabulka179[[#This Row],[Tuny]]+Tabulka179[[#This Row],[Tuny2]]+Tabulka179[[#This Row],[Tuny3]]+Tabulka179[[#This Row],[Tuny4]]+Tabulka179[[#This Row],[Tuny5]]+Tabulka179[[#This Row],[Tuny6]]</f>
        <v>0</v>
      </c>
      <c r="V46" s="178">
        <f>Tabulka179[[#This Row],[Kč]]+Tabulka179[[#This Row],[Kč2]]+Tabulka179[[#This Row],[Kč3]]+Tabulka179[[#This Row],[Kč4]]+Tabulka179[[#This Row],[Kč5]]+Tabulka179[[#This Row],[Kč6]]</f>
        <v>0</v>
      </c>
      <c r="W46" s="136"/>
      <c r="X46" s="136"/>
    </row>
    <row r="47" spans="1:24" x14ac:dyDescent="0.25">
      <c r="A47" s="140"/>
      <c r="B47" s="140"/>
      <c r="C47" s="151"/>
      <c r="D47" s="152"/>
      <c r="E47" s="166"/>
      <c r="F47" s="151"/>
      <c r="G47" s="167"/>
      <c r="H47" s="168"/>
      <c r="I47" s="152"/>
      <c r="J47" s="167"/>
      <c r="K47" s="168"/>
      <c r="L47" s="152"/>
      <c r="M47" s="167"/>
      <c r="N47" s="169"/>
      <c r="O47" s="151"/>
      <c r="P47" s="170"/>
      <c r="Q47" s="171"/>
      <c r="R47" s="151" t="s">
        <v>11</v>
      </c>
      <c r="S47" s="152"/>
      <c r="T47" s="164"/>
      <c r="U47" s="174">
        <f>Tabulka179[[#This Row],[Tuny]]+Tabulka179[[#This Row],[Tuny2]]+Tabulka179[[#This Row],[Tuny3]]+Tabulka179[[#This Row],[Tuny4]]+Tabulka179[[#This Row],[Tuny5]]+Tabulka179[[#This Row],[Tuny6]]</f>
        <v>0</v>
      </c>
      <c r="V47" s="179">
        <f>Tabulka179[[#This Row],[Kč]]+Tabulka179[[#This Row],[Kč2]]+Tabulka179[[#This Row],[Kč3]]+Tabulka179[[#This Row],[Kč4]]+Tabulka179[[#This Row],[Kč5]]+Tabulka179[[#This Row],[Kč6]]</f>
        <v>0</v>
      </c>
      <c r="W47" s="140"/>
      <c r="X47" s="140"/>
    </row>
    <row r="48" spans="1:24" x14ac:dyDescent="0.25">
      <c r="A48" s="135" t="s">
        <v>75</v>
      </c>
      <c r="B48" s="135" t="s">
        <v>89</v>
      </c>
      <c r="C48" s="141" t="s">
        <v>49</v>
      </c>
      <c r="D48" s="142">
        <v>12.58</v>
      </c>
      <c r="E48" s="156">
        <v>48683.94</v>
      </c>
      <c r="F48" s="141" t="s">
        <v>52</v>
      </c>
      <c r="G48" s="153">
        <v>1.34</v>
      </c>
      <c r="H48" s="154">
        <v>10817.4</v>
      </c>
      <c r="I48" s="155" t="s">
        <v>50</v>
      </c>
      <c r="J48" s="153">
        <v>0.66</v>
      </c>
      <c r="K48" s="154">
        <v>5929</v>
      </c>
      <c r="L48" s="155" t="s">
        <v>51</v>
      </c>
      <c r="M48" s="155"/>
      <c r="N48" s="156">
        <v>2093.3000000000002</v>
      </c>
      <c r="O48" s="141" t="s">
        <v>10</v>
      </c>
      <c r="P48" s="160">
        <v>5</v>
      </c>
      <c r="Q48" s="161">
        <v>26677.01</v>
      </c>
      <c r="R48" s="141" t="s">
        <v>9</v>
      </c>
      <c r="S48" s="155">
        <v>0.71</v>
      </c>
      <c r="T48" s="193">
        <v>18676.349999999999</v>
      </c>
      <c r="U48" s="172">
        <f>Tabulka179[[#This Row],[Tuny]]+Tabulka179[[#This Row],[Tuny2]]+Tabulka179[[#This Row],[Tuny3]]+Tabulka179[[#This Row],[Tuny4]]+Tabulka179[[#This Row],[Tuny5]]+Tabulka179[[#This Row],[Tuny6]]</f>
        <v>20.29</v>
      </c>
      <c r="V48" s="177">
        <f>Tabulka179[[#This Row],[Kč]]+Tabulka179[[#This Row],[Kč2]]+Tabulka179[[#This Row],[Kč3]]+Tabulka179[[#This Row],[Kč4]]+Tabulka179[[#This Row],[Kč5]]+Tabulka179[[#This Row],[Kč6]]</f>
        <v>112877</v>
      </c>
      <c r="W48" s="135"/>
      <c r="X48" s="135"/>
    </row>
    <row r="49" spans="1:26" x14ac:dyDescent="0.25">
      <c r="A49" s="136" t="s">
        <v>75</v>
      </c>
      <c r="B49" s="136" t="s">
        <v>90</v>
      </c>
      <c r="C49" s="144"/>
      <c r="D49" s="132"/>
      <c r="E49" s="145"/>
      <c r="F49" s="144"/>
      <c r="G49" s="131"/>
      <c r="H49" s="157"/>
      <c r="I49" s="132"/>
      <c r="J49" s="131"/>
      <c r="K49" s="157"/>
      <c r="L49" s="132"/>
      <c r="M49" s="131"/>
      <c r="N49" s="158"/>
      <c r="O49" s="144" t="s">
        <v>10</v>
      </c>
      <c r="P49" s="133">
        <v>0.56999999999999995</v>
      </c>
      <c r="Q49" s="162">
        <v>5414</v>
      </c>
      <c r="R49" s="144"/>
      <c r="S49" s="132"/>
      <c r="T49" s="194"/>
      <c r="U49" s="173">
        <f>Tabulka179[[#This Row],[Tuny]]+Tabulka179[[#This Row],[Tuny2]]+Tabulka179[[#This Row],[Tuny3]]+Tabulka179[[#This Row],[Tuny4]]+Tabulka179[[#This Row],[Tuny5]]+Tabulka179[[#This Row],[Tuny6]]</f>
        <v>0.56999999999999995</v>
      </c>
      <c r="V49" s="178">
        <f>Tabulka179[[#This Row],[Kč]]+Tabulka179[[#This Row],[Kč2]]+Tabulka179[[#This Row],[Kč3]]+Tabulka179[[#This Row],[Kč4]]+Tabulka179[[#This Row],[Kč5]]+Tabulka179[[#This Row],[Kč6]]</f>
        <v>5414</v>
      </c>
      <c r="W49" s="136"/>
      <c r="X49" s="136"/>
    </row>
    <row r="50" spans="1:26" x14ac:dyDescent="0.25">
      <c r="A50" s="136"/>
      <c r="B50" s="136" t="s">
        <v>92</v>
      </c>
      <c r="C50" s="144"/>
      <c r="D50" s="132"/>
      <c r="E50" s="145"/>
      <c r="F50" s="144"/>
      <c r="G50" s="131"/>
      <c r="H50" s="157"/>
      <c r="I50" s="132"/>
      <c r="J50" s="131"/>
      <c r="K50" s="157"/>
      <c r="L50" s="132"/>
      <c r="M50" s="131"/>
      <c r="N50" s="158"/>
      <c r="O50" s="144"/>
      <c r="P50" s="133"/>
      <c r="Q50" s="162"/>
      <c r="R50" s="144"/>
      <c r="S50" s="132"/>
      <c r="T50" s="194"/>
      <c r="U50" s="173">
        <f>Tabulka179[[#This Row],[Tuny]]+Tabulka179[[#This Row],[Tuny2]]+Tabulka179[[#This Row],[Tuny3]]+Tabulka179[[#This Row],[Tuny4]]+Tabulka179[[#This Row],[Tuny5]]+Tabulka179[[#This Row],[Tuny6]]</f>
        <v>0</v>
      </c>
      <c r="V50" s="178">
        <f>Tabulka179[[#This Row],[Kč]]+Tabulka179[[#This Row],[Kč2]]+Tabulka179[[#This Row],[Kč3]]+Tabulka179[[#This Row],[Kč4]]+Tabulka179[[#This Row],[Kč5]]+Tabulka179[[#This Row],[Kč6]]</f>
        <v>0</v>
      </c>
      <c r="W50" s="136"/>
      <c r="X50" s="136"/>
    </row>
    <row r="51" spans="1:26" x14ac:dyDescent="0.25">
      <c r="A51" s="136"/>
      <c r="B51" s="136" t="s">
        <v>91</v>
      </c>
      <c r="C51" s="144"/>
      <c r="D51" s="132"/>
      <c r="E51" s="145"/>
      <c r="F51" s="144"/>
      <c r="G51" s="131"/>
      <c r="H51" s="157"/>
      <c r="I51" s="132"/>
      <c r="J51" s="131"/>
      <c r="K51" s="157"/>
      <c r="L51" s="132"/>
      <c r="M51" s="131"/>
      <c r="N51" s="158"/>
      <c r="O51" s="144"/>
      <c r="P51" s="133"/>
      <c r="Q51" s="162"/>
      <c r="R51" s="144" t="s">
        <v>11</v>
      </c>
      <c r="S51" s="132">
        <v>40</v>
      </c>
      <c r="T51" s="194">
        <v>0</v>
      </c>
      <c r="U51" s="173">
        <f>Tabulka179[[#This Row],[Tuny]]+Tabulka179[[#This Row],[Tuny2]]+Tabulka179[[#This Row],[Tuny3]]+Tabulka179[[#This Row],[Tuny4]]+Tabulka179[[#This Row],[Tuny5]]+Tabulka179[[#This Row],[Tuny6]]</f>
        <v>40</v>
      </c>
      <c r="V51" s="178">
        <f>Tabulka179[[#This Row],[Kč]]+Tabulka179[[#This Row],[Kč2]]+Tabulka179[[#This Row],[Kč3]]+Tabulka179[[#This Row],[Kč4]]+Tabulka179[[#This Row],[Kč5]]+Tabulka179[[#This Row],[Kč6]]</f>
        <v>0</v>
      </c>
      <c r="W51" s="136"/>
      <c r="X51" s="136"/>
    </row>
    <row r="52" spans="1:26" x14ac:dyDescent="0.25">
      <c r="A52" s="140"/>
      <c r="B52" s="140"/>
      <c r="C52" s="151"/>
      <c r="D52" s="152"/>
      <c r="E52" s="166"/>
      <c r="F52" s="151"/>
      <c r="G52" s="167"/>
      <c r="H52" s="168"/>
      <c r="I52" s="152"/>
      <c r="J52" s="167"/>
      <c r="K52" s="168"/>
      <c r="L52" s="152"/>
      <c r="M52" s="167"/>
      <c r="N52" s="169"/>
      <c r="O52" s="151"/>
      <c r="P52" s="170"/>
      <c r="Q52" s="171"/>
      <c r="R52" s="151"/>
      <c r="S52" s="152"/>
      <c r="T52" s="164"/>
      <c r="U52" s="174">
        <f>Tabulka179[[#This Row],[Tuny]]+Tabulka179[[#This Row],[Tuny2]]+Tabulka179[[#This Row],[Tuny3]]+Tabulka179[[#This Row],[Tuny4]]+Tabulka179[[#This Row],[Tuny5]]+Tabulka179[[#This Row],[Tuny6]]</f>
        <v>0</v>
      </c>
      <c r="V52" s="179">
        <f>Tabulka179[[#This Row],[Kč]]+Tabulka179[[#This Row],[Kč2]]+Tabulka179[[#This Row],[Kč3]]+Tabulka179[[#This Row],[Kč4]]+Tabulka179[[#This Row],[Kč5]]+Tabulka179[[#This Row],[Kč6]]</f>
        <v>0</v>
      </c>
      <c r="W52" s="140"/>
      <c r="X52" s="140"/>
    </row>
    <row r="53" spans="1:26" x14ac:dyDescent="0.25">
      <c r="A53" s="135" t="s">
        <v>76</v>
      </c>
      <c r="B53" s="135" t="s">
        <v>89</v>
      </c>
      <c r="C53" s="141" t="s">
        <v>49</v>
      </c>
      <c r="D53" s="142">
        <v>8.86</v>
      </c>
      <c r="E53" s="156">
        <v>33399.94</v>
      </c>
      <c r="F53" s="141" t="s">
        <v>52</v>
      </c>
      <c r="G53" s="153">
        <v>1.36</v>
      </c>
      <c r="H53" s="154">
        <v>11083.6</v>
      </c>
      <c r="I53" s="155" t="s">
        <v>50</v>
      </c>
      <c r="J53" s="153">
        <v>0.68</v>
      </c>
      <c r="K53" s="154">
        <v>5929</v>
      </c>
      <c r="L53" s="155" t="s">
        <v>51</v>
      </c>
      <c r="M53" s="155"/>
      <c r="N53" s="156">
        <v>2093.3000000000002</v>
      </c>
      <c r="O53" s="141"/>
      <c r="P53" s="160"/>
      <c r="Q53" s="161"/>
      <c r="R53" s="141"/>
      <c r="S53" s="155"/>
      <c r="T53" s="193"/>
      <c r="U53" s="172">
        <f>Tabulka179[[#This Row],[Tuny]]+Tabulka179[[#This Row],[Tuny2]]+Tabulka179[[#This Row],[Tuny3]]+Tabulka179[[#This Row],[Tuny4]]+Tabulka179[[#This Row],[Tuny5]]+Tabulka179[[#This Row],[Tuny6]]</f>
        <v>10.899999999999999</v>
      </c>
      <c r="V53" s="177">
        <f>Tabulka179[[#This Row],[Kč]]+Tabulka179[[#This Row],[Kč2]]+Tabulka179[[#This Row],[Kč3]]+Tabulka179[[#This Row],[Kč4]]+Tabulka179[[#This Row],[Kč5]]+Tabulka179[[#This Row],[Kč6]]</f>
        <v>52505.840000000004</v>
      </c>
      <c r="W53" s="135"/>
      <c r="X53" s="135"/>
    </row>
    <row r="54" spans="1:26" x14ac:dyDescent="0.25">
      <c r="A54" s="136" t="s">
        <v>76</v>
      </c>
      <c r="B54" s="136" t="s">
        <v>90</v>
      </c>
      <c r="C54" s="144"/>
      <c r="D54" s="132"/>
      <c r="E54" s="145"/>
      <c r="F54" s="144"/>
      <c r="G54" s="131"/>
      <c r="H54" s="157"/>
      <c r="I54" s="132"/>
      <c r="J54" s="131"/>
      <c r="K54" s="157"/>
      <c r="L54" s="132"/>
      <c r="M54" s="131"/>
      <c r="N54" s="158"/>
      <c r="O54" s="144" t="s">
        <v>10</v>
      </c>
      <c r="P54" s="133">
        <v>0.6</v>
      </c>
      <c r="Q54" s="162">
        <v>5699</v>
      </c>
      <c r="R54" s="144"/>
      <c r="S54" s="132"/>
      <c r="T54" s="194"/>
      <c r="U54" s="173">
        <f>Tabulka179[[#This Row],[Tuny]]+Tabulka179[[#This Row],[Tuny2]]+Tabulka179[[#This Row],[Tuny3]]+Tabulka179[[#This Row],[Tuny4]]+Tabulka179[[#This Row],[Tuny5]]+Tabulka179[[#This Row],[Tuny6]]</f>
        <v>0.6</v>
      </c>
      <c r="V54" s="178">
        <f>Tabulka179[[#This Row],[Kč]]+Tabulka179[[#This Row],[Kč2]]+Tabulka179[[#This Row],[Kč3]]+Tabulka179[[#This Row],[Kč4]]+Tabulka179[[#This Row],[Kč5]]+Tabulka179[[#This Row],[Kč6]]</f>
        <v>5699</v>
      </c>
      <c r="W54" s="136"/>
      <c r="X54" s="136"/>
    </row>
    <row r="55" spans="1:26" x14ac:dyDescent="0.25">
      <c r="A55" s="136"/>
      <c r="B55" s="136" t="s">
        <v>92</v>
      </c>
      <c r="C55" s="144"/>
      <c r="D55" s="132"/>
      <c r="E55" s="145"/>
      <c r="F55" s="144"/>
      <c r="G55" s="131"/>
      <c r="H55" s="157"/>
      <c r="I55" s="132"/>
      <c r="J55" s="131"/>
      <c r="K55" s="157"/>
      <c r="L55" s="132"/>
      <c r="M55" s="131"/>
      <c r="N55" s="158"/>
      <c r="O55" s="144"/>
      <c r="P55" s="133"/>
      <c r="Q55" s="162"/>
      <c r="R55" s="144"/>
      <c r="S55" s="132"/>
      <c r="T55" s="194"/>
      <c r="U55" s="173">
        <f>Tabulka179[[#This Row],[Tuny]]+Tabulka179[[#This Row],[Tuny2]]+Tabulka179[[#This Row],[Tuny3]]+Tabulka179[[#This Row],[Tuny4]]+Tabulka179[[#This Row],[Tuny5]]+Tabulka179[[#This Row],[Tuny6]]</f>
        <v>0</v>
      </c>
      <c r="V55" s="178">
        <f>Tabulka179[[#This Row],[Kč]]+Tabulka179[[#This Row],[Kč2]]+Tabulka179[[#This Row],[Kč3]]+Tabulka179[[#This Row],[Kč4]]+Tabulka179[[#This Row],[Kč5]]+Tabulka179[[#This Row],[Kč6]]</f>
        <v>0</v>
      </c>
      <c r="W55" s="136"/>
      <c r="X55" s="136"/>
    </row>
    <row r="56" spans="1:26" x14ac:dyDescent="0.25">
      <c r="A56" s="136"/>
      <c r="B56" s="136" t="s">
        <v>91</v>
      </c>
      <c r="C56" s="144"/>
      <c r="D56" s="132"/>
      <c r="E56" s="145"/>
      <c r="F56" s="144"/>
      <c r="G56" s="131"/>
      <c r="H56" s="157"/>
      <c r="I56" s="132"/>
      <c r="J56" s="131"/>
      <c r="K56" s="157"/>
      <c r="L56" s="132"/>
      <c r="M56" s="131"/>
      <c r="N56" s="158"/>
      <c r="O56" s="144"/>
      <c r="P56" s="133"/>
      <c r="Q56" s="162"/>
      <c r="R56" s="144"/>
      <c r="S56" s="132"/>
      <c r="T56" s="194"/>
      <c r="U56" s="173">
        <f>Tabulka179[[#This Row],[Tuny]]+Tabulka179[[#This Row],[Tuny2]]+Tabulka179[[#This Row],[Tuny3]]+Tabulka179[[#This Row],[Tuny4]]+Tabulka179[[#This Row],[Tuny5]]+Tabulka179[[#This Row],[Tuny6]]</f>
        <v>0</v>
      </c>
      <c r="V56" s="178">
        <f>Tabulka179[[#This Row],[Kč]]+Tabulka179[[#This Row],[Kč2]]+Tabulka179[[#This Row],[Kč3]]+Tabulka179[[#This Row],[Kč4]]+Tabulka179[[#This Row],[Kč5]]+Tabulka179[[#This Row],[Kč6]]</f>
        <v>0</v>
      </c>
      <c r="W56" s="136"/>
      <c r="X56" s="136"/>
    </row>
    <row r="57" spans="1:26" x14ac:dyDescent="0.25">
      <c r="A57" s="140"/>
      <c r="B57" s="140"/>
      <c r="C57" s="151"/>
      <c r="D57" s="152"/>
      <c r="E57" s="166"/>
      <c r="F57" s="151"/>
      <c r="G57" s="167"/>
      <c r="H57" s="168"/>
      <c r="I57" s="152"/>
      <c r="J57" s="167"/>
      <c r="K57" s="168"/>
      <c r="L57" s="152"/>
      <c r="M57" s="167"/>
      <c r="N57" s="169"/>
      <c r="O57" s="151"/>
      <c r="P57" s="170"/>
      <c r="Q57" s="171"/>
      <c r="R57" s="151"/>
      <c r="S57" s="152"/>
      <c r="T57" s="164"/>
      <c r="U57" s="174">
        <f>Tabulka179[[#This Row],[Tuny]]+Tabulka179[[#This Row],[Tuny2]]+Tabulka179[[#This Row],[Tuny3]]+Tabulka179[[#This Row],[Tuny4]]+Tabulka179[[#This Row],[Tuny5]]+Tabulka179[[#This Row],[Tuny6]]</f>
        <v>0</v>
      </c>
      <c r="V57" s="179">
        <f>Tabulka179[[#This Row],[Kč]]+Tabulka179[[#This Row],[Kč2]]+Tabulka179[[#This Row],[Kč3]]+Tabulka179[[#This Row],[Kč4]]+Tabulka179[[#This Row],[Kč5]]+Tabulka179[[#This Row],[Kč6]]</f>
        <v>0</v>
      </c>
      <c r="W57" s="140"/>
      <c r="X57" s="140"/>
    </row>
    <row r="58" spans="1:26" x14ac:dyDescent="0.25">
      <c r="A58" s="138" t="s">
        <v>77</v>
      </c>
      <c r="B58" s="138" t="s">
        <v>89</v>
      </c>
      <c r="C58" s="141" t="s">
        <v>49</v>
      </c>
      <c r="D58" s="127">
        <v>8.69</v>
      </c>
      <c r="E58" s="148">
        <v>39030.910000000003</v>
      </c>
      <c r="F58" s="147" t="s">
        <v>52</v>
      </c>
      <c r="G58" s="130">
        <v>1.42</v>
      </c>
      <c r="H58" s="128">
        <v>10817.4</v>
      </c>
      <c r="I58" s="131" t="s">
        <v>50</v>
      </c>
      <c r="J58" s="130">
        <v>0.72</v>
      </c>
      <c r="K58" s="128">
        <v>5929</v>
      </c>
      <c r="L58" s="131" t="s">
        <v>51</v>
      </c>
      <c r="M58" s="131">
        <v>2.844611</v>
      </c>
      <c r="N58" s="148">
        <v>2093.3000000000002</v>
      </c>
      <c r="O58" s="147"/>
      <c r="P58" s="133"/>
      <c r="Q58" s="162"/>
      <c r="R58" s="147"/>
      <c r="S58" s="150"/>
      <c r="T58" s="196"/>
      <c r="U58" s="175">
        <f>Tabulka179[[#This Row],[Tuny]]+Tabulka179[[#This Row],[Tuny2]]+Tabulka179[[#This Row],[Tuny3]]+Tabulka179[[#This Row],[Tuny4]]+Tabulka179[[#This Row],[Tuny5]]+Tabulka179[[#This Row],[Tuny6]]</f>
        <v>13.674611000000001</v>
      </c>
      <c r="V58" s="180">
        <f>Tabulka179[[#This Row],[Kč]]+Tabulka179[[#This Row],[Kč2]]+Tabulka179[[#This Row],[Kč3]]+Tabulka179[[#This Row],[Kč4]]+Tabulka179[[#This Row],[Kč5]]+Tabulka179[[#This Row],[Kč6]]</f>
        <v>57870.610000000008</v>
      </c>
      <c r="W58" s="138"/>
      <c r="X58" s="138"/>
    </row>
    <row r="59" spans="1:26" x14ac:dyDescent="0.25">
      <c r="A59" s="136" t="s">
        <v>77</v>
      </c>
      <c r="B59" s="136" t="s">
        <v>90</v>
      </c>
      <c r="C59" s="144"/>
      <c r="D59" s="129"/>
      <c r="E59" s="149"/>
      <c r="F59" s="144"/>
      <c r="G59" s="132"/>
      <c r="H59" s="159"/>
      <c r="I59" s="132"/>
      <c r="J59" s="131"/>
      <c r="K59" s="157"/>
      <c r="L59" s="132"/>
      <c r="M59" s="131"/>
      <c r="N59" s="158"/>
      <c r="O59" s="144" t="s">
        <v>10</v>
      </c>
      <c r="P59" s="133"/>
      <c r="Q59" s="163"/>
      <c r="R59" s="144"/>
      <c r="S59" s="132"/>
      <c r="T59" s="194"/>
      <c r="U59" s="173">
        <f>Tabulka179[[#This Row],[Tuny]]+Tabulka179[[#This Row],[Tuny2]]+Tabulka179[[#This Row],[Tuny3]]+Tabulka179[[#This Row],[Tuny4]]+Tabulka179[[#This Row],[Tuny5]]+Tabulka179[[#This Row],[Tuny6]]</f>
        <v>0</v>
      </c>
      <c r="V59" s="178">
        <f>Tabulka179[[#This Row],[Kč]]+Tabulka179[[#This Row],[Kč2]]+Tabulka179[[#This Row],[Kč3]]+Tabulka179[[#This Row],[Kč4]]+Tabulka179[[#This Row],[Kč5]]+Tabulka179[[#This Row],[Kč6]]</f>
        <v>0</v>
      </c>
      <c r="W59" s="136"/>
      <c r="X59" s="136"/>
    </row>
    <row r="60" spans="1:26" x14ac:dyDescent="0.25">
      <c r="A60" s="136"/>
      <c r="B60" s="136" t="s">
        <v>92</v>
      </c>
      <c r="C60" s="144"/>
      <c r="D60" s="129"/>
      <c r="E60" s="149"/>
      <c r="F60" s="144"/>
      <c r="G60" s="132"/>
      <c r="H60" s="159"/>
      <c r="I60" s="132"/>
      <c r="J60" s="131"/>
      <c r="K60" s="157"/>
      <c r="L60" s="132"/>
      <c r="M60" s="131"/>
      <c r="N60" s="158"/>
      <c r="O60" s="144"/>
      <c r="P60" s="133"/>
      <c r="Q60" s="163"/>
      <c r="R60" s="144"/>
      <c r="S60" s="132"/>
      <c r="T60" s="194"/>
      <c r="U60" s="173">
        <f>Tabulka179[[#This Row],[Tuny]]+Tabulka179[[#This Row],[Tuny2]]+Tabulka179[[#This Row],[Tuny3]]+Tabulka179[[#This Row],[Tuny4]]+Tabulka179[[#This Row],[Tuny5]]+Tabulka179[[#This Row],[Tuny6]]</f>
        <v>0</v>
      </c>
      <c r="V60" s="178">
        <f>Tabulka179[[#This Row],[Kč]]+Tabulka179[[#This Row],[Kč2]]+Tabulka179[[#This Row],[Kč3]]+Tabulka179[[#This Row],[Kč4]]+Tabulka179[[#This Row],[Kč5]]+Tabulka179[[#This Row],[Kč6]]</f>
        <v>0</v>
      </c>
      <c r="W60" s="136"/>
      <c r="X60" s="136"/>
      <c r="Z60" s="500"/>
    </row>
    <row r="61" spans="1:26" x14ac:dyDescent="0.25">
      <c r="A61" s="136"/>
      <c r="B61" s="136" t="s">
        <v>91</v>
      </c>
      <c r="C61" s="144"/>
      <c r="D61" s="129"/>
      <c r="E61" s="149"/>
      <c r="F61" s="144"/>
      <c r="G61" s="132"/>
      <c r="H61" s="159"/>
      <c r="I61" s="132"/>
      <c r="J61" s="131"/>
      <c r="K61" s="157"/>
      <c r="L61" s="132"/>
      <c r="M61" s="131"/>
      <c r="N61" s="158"/>
      <c r="O61" s="144"/>
      <c r="P61" s="133"/>
      <c r="Q61" s="163"/>
      <c r="R61" s="144"/>
      <c r="S61" s="132"/>
      <c r="T61" s="194"/>
      <c r="U61" s="173">
        <f>Tabulka179[[#This Row],[Tuny]]+Tabulka179[[#This Row],[Tuny2]]+Tabulka179[[#This Row],[Tuny3]]+Tabulka179[[#This Row],[Tuny4]]+Tabulka179[[#This Row],[Tuny5]]+Tabulka179[[#This Row],[Tuny6]]</f>
        <v>0</v>
      </c>
      <c r="V61" s="178">
        <f>Tabulka179[[#This Row],[Kč]]+Tabulka179[[#This Row],[Kč2]]+Tabulka179[[#This Row],[Kč3]]+Tabulka179[[#This Row],[Kč4]]+Tabulka179[[#This Row],[Kč5]]+Tabulka179[[#This Row],[Kč6]]</f>
        <v>0</v>
      </c>
      <c r="W61" s="136"/>
      <c r="X61" s="136"/>
    </row>
    <row r="62" spans="1:26" ht="15.75" thickBot="1" x14ac:dyDescent="0.3">
      <c r="A62" s="512" t="s">
        <v>77</v>
      </c>
      <c r="B62" s="512" t="s">
        <v>89</v>
      </c>
      <c r="C62" s="501"/>
      <c r="D62" s="502"/>
      <c r="E62" s="503"/>
      <c r="F62" s="501"/>
      <c r="G62" s="502"/>
      <c r="H62" s="504"/>
      <c r="I62" s="502"/>
      <c r="J62" s="505"/>
      <c r="K62" s="506"/>
      <c r="L62" s="502"/>
      <c r="M62" s="505"/>
      <c r="N62" s="507"/>
      <c r="O62" s="501" t="s">
        <v>10</v>
      </c>
      <c r="P62" s="508"/>
      <c r="Q62" s="509"/>
      <c r="R62" s="501" t="s">
        <v>9</v>
      </c>
      <c r="S62" s="502"/>
      <c r="T62" s="509"/>
      <c r="U62" s="510">
        <f>Tabulka179[[#This Row],[Tuny]]+Tabulka179[[#This Row],[Tuny2]]+Tabulka179[[#This Row],[Tuny3]]+Tabulka179[[#This Row],[Tuny4]]+Tabulka179[[#This Row],[Tuny5]]+Tabulka179[[#This Row],[Tuny6]]</f>
        <v>0</v>
      </c>
      <c r="V62" s="511">
        <f>Tabulka179[[#This Row],[Kč]]+Tabulka179[[#This Row],[Kč2]]+Tabulka179[[#This Row],[Kč3]]+Tabulka179[[#This Row],[Kč4]]+Tabulka179[[#This Row],[Kč5]]+Tabulka179[[#This Row],[Kč6]]</f>
        <v>0</v>
      </c>
      <c r="W62" s="512"/>
      <c r="X62" s="512"/>
    </row>
    <row r="63" spans="1:26" ht="16.5" thickTop="1" thickBot="1" x14ac:dyDescent="0.3">
      <c r="A63" s="513" t="s">
        <v>21</v>
      </c>
      <c r="B63" s="514"/>
      <c r="C63" s="515"/>
      <c r="D63" s="516"/>
      <c r="E63" s="517"/>
      <c r="F63" s="515"/>
      <c r="G63" s="516"/>
      <c r="H63" s="518"/>
      <c r="I63" s="516"/>
      <c r="J63" s="519"/>
      <c r="K63" s="520"/>
      <c r="L63" s="516"/>
      <c r="M63" s="519"/>
      <c r="N63" s="521"/>
      <c r="O63" s="515"/>
      <c r="P63" s="522"/>
      <c r="Q63" s="523"/>
      <c r="R63" s="515"/>
      <c r="S63" s="516"/>
      <c r="T63" s="523"/>
      <c r="U63" s="524">
        <f>SUBTOTAL(109,U3:U62)</f>
        <v>251.36538899999994</v>
      </c>
      <c r="V63" s="525">
        <f>SUBTOTAL(109,V3:V62)</f>
        <v>813518.7</v>
      </c>
      <c r="W63" s="137"/>
      <c r="X63" s="137"/>
    </row>
    <row r="64" spans="1:26" ht="15.75" thickTop="1" x14ac:dyDescent="0.25">
      <c r="A64" s="211" t="s">
        <v>21</v>
      </c>
      <c r="B64" s="211"/>
      <c r="C64" s="212" t="s">
        <v>49</v>
      </c>
      <c r="D64" s="213">
        <f>SUBTOTAL(109,D3:D62)</f>
        <v>109.03</v>
      </c>
      <c r="E64" s="214">
        <f>SUBTOTAL(109,E3:E62)</f>
        <v>428500.54000000004</v>
      </c>
      <c r="F64" s="212" t="s">
        <v>52</v>
      </c>
      <c r="G64" s="213">
        <f>SUBTOTAL(109,G3:G62)</f>
        <v>16.949999999999996</v>
      </c>
      <c r="H64" s="215">
        <f>SUBTOTAL(109,H3:H62)</f>
        <v>135943.49999999997</v>
      </c>
      <c r="I64" s="213" t="s">
        <v>50</v>
      </c>
      <c r="J64" s="213">
        <f>SUBTOTAL(109,J3:J62)</f>
        <v>10.290000000000001</v>
      </c>
      <c r="K64" s="215">
        <f>SUBTOTAL(109,K3:K62)</f>
        <v>72866.2</v>
      </c>
      <c r="L64" s="213" t="s">
        <v>51</v>
      </c>
      <c r="M64" s="213">
        <f>SUBTOTAL(109,M3:M62)</f>
        <v>13.810389000000001</v>
      </c>
      <c r="N64" s="214">
        <f>SUBTOTAL(109,N3:N62)</f>
        <v>23655.499999999996</v>
      </c>
      <c r="O64" s="212" t="s">
        <v>10</v>
      </c>
      <c r="P64" s="499">
        <f>SUBTOTAL(109,P3:P62)-P59</f>
        <v>16.32</v>
      </c>
      <c r="Q64" s="217">
        <f>SUBTOTAL(109,Q3:Q62)</f>
        <v>102820.37999999999</v>
      </c>
      <c r="R64" s="212" t="s">
        <v>17</v>
      </c>
      <c r="S64" s="218">
        <f>SUM(S37)</f>
        <v>1.1399999999999999</v>
      </c>
      <c r="T64" s="217">
        <f>SUM(T37)</f>
        <v>4418.08</v>
      </c>
      <c r="U64" s="219">
        <f>Tabulka179[[#This Row],[Tuny]]+Tabulka179[[#This Row],[Tuny2]]+Tabulka179[[#This Row],[Tuny3]]+Tabulka179[[#This Row],[Tuny4]]+Tabulka179[[#This Row],[Tuny5]]+Tabulka179[[#This Row],[Tuny6]]+P65+P66+S65</f>
        <v>251.36538899999996</v>
      </c>
      <c r="V64" s="220">
        <f>SUM(Tabulka179[[#This Row],[Kč]]+Tabulka179[[#This Row],[Kč2]]+Tabulka179[[#This Row],[Kč3]]+Tabulka179[[#This Row],[Kč4]]+Tabulka179[[#This Row],[Kč5]]+Q65+Tabulka179[[#This Row],[Kč6]]+T65+T66)</f>
        <v>813518.7</v>
      </c>
      <c r="W64" s="139"/>
      <c r="X64" s="139"/>
    </row>
    <row r="65" spans="1:24" x14ac:dyDescent="0.25">
      <c r="A65" s="211"/>
      <c r="B65" s="211"/>
      <c r="C65" s="212"/>
      <c r="D65" s="213"/>
      <c r="E65" s="214"/>
      <c r="F65" s="212"/>
      <c r="G65" s="213"/>
      <c r="H65" s="215"/>
      <c r="I65" s="213"/>
      <c r="J65" s="213"/>
      <c r="K65" s="215"/>
      <c r="L65" s="213"/>
      <c r="M65" s="213"/>
      <c r="N65" s="214"/>
      <c r="O65" s="212" t="s">
        <v>9</v>
      </c>
      <c r="P65" s="216">
        <f>SUM(S18+S23+S33+O70+S48)</f>
        <v>2.4249999999999998</v>
      </c>
      <c r="Q65" s="217">
        <f>SUM(T23+T48+T18+T33)</f>
        <v>45314.5</v>
      </c>
      <c r="R65" s="212" t="s">
        <v>11</v>
      </c>
      <c r="S65" s="498">
        <f>SUM(S26+S47+S51)</f>
        <v>81.400000000000006</v>
      </c>
      <c r="T65" s="217">
        <v>0</v>
      </c>
      <c r="U65" s="219"/>
      <c r="V65" s="220"/>
      <c r="W65" s="139"/>
      <c r="X65" s="139"/>
    </row>
    <row r="66" spans="1:24" x14ac:dyDescent="0.25">
      <c r="A66" s="211"/>
      <c r="B66" s="211"/>
      <c r="C66" s="212"/>
      <c r="D66" s="213"/>
      <c r="E66" s="214"/>
      <c r="F66" s="212"/>
      <c r="G66" s="213"/>
      <c r="H66" s="215"/>
      <c r="I66" s="213"/>
      <c r="J66" s="213"/>
      <c r="K66" s="215"/>
      <c r="L66" s="213"/>
      <c r="M66" s="213"/>
      <c r="N66" s="214"/>
      <c r="O66" s="212"/>
      <c r="P66" s="216"/>
      <c r="Q66" s="214"/>
      <c r="R66" s="212" t="s">
        <v>80</v>
      </c>
      <c r="S66" s="213">
        <f>S42</f>
        <v>0</v>
      </c>
      <c r="T66" s="217">
        <f>T42</f>
        <v>0</v>
      </c>
      <c r="U66" s="219"/>
      <c r="V66" s="220"/>
      <c r="W66" s="139"/>
      <c r="X66" s="139"/>
    </row>
    <row r="67" spans="1:24" ht="15.75" thickBot="1" x14ac:dyDescent="0.3">
      <c r="A67" s="526"/>
      <c r="B67" s="526"/>
      <c r="C67" s="527"/>
      <c r="D67" s="528"/>
      <c r="E67" s="529"/>
      <c r="F67" s="527"/>
      <c r="G67" s="528"/>
      <c r="H67" s="528"/>
      <c r="I67" s="528"/>
      <c r="J67" s="528"/>
      <c r="K67" s="530"/>
      <c r="L67" s="528"/>
      <c r="M67" s="528"/>
      <c r="N67" s="529"/>
      <c r="O67" s="527"/>
      <c r="P67" s="528"/>
      <c r="Q67" s="531"/>
      <c r="R67" s="527"/>
      <c r="S67" s="528"/>
      <c r="T67" s="531"/>
      <c r="U67" s="532"/>
      <c r="V67" s="533"/>
      <c r="W67" s="526"/>
      <c r="X67" s="526"/>
    </row>
    <row r="68" spans="1:24" ht="15.75" thickTop="1" x14ac:dyDescent="0.25">
      <c r="A68" s="534"/>
      <c r="B68" s="535"/>
      <c r="C68" s="535"/>
      <c r="D68" s="535"/>
      <c r="E68" s="535"/>
      <c r="F68" s="500"/>
      <c r="K68" s="126"/>
      <c r="N68" s="535"/>
      <c r="O68" s="500"/>
      <c r="Q68" s="536"/>
      <c r="R68" s="500"/>
      <c r="T68" s="205"/>
      <c r="U68" s="176"/>
      <c r="V68" s="181"/>
      <c r="W68" s="137"/>
      <c r="X68" s="137"/>
    </row>
    <row r="69" spans="1:24" x14ac:dyDescent="0.25">
      <c r="E69" s="126"/>
      <c r="H69" s="126"/>
      <c r="K69" s="126"/>
      <c r="N69" s="126"/>
      <c r="Q69" s="339"/>
      <c r="V69" s="126"/>
    </row>
    <row r="70" spans="1:24" x14ac:dyDescent="0.25">
      <c r="Q70" s="339"/>
      <c r="V70" s="126"/>
    </row>
    <row r="71" spans="1:24" x14ac:dyDescent="0.25">
      <c r="N71" s="42"/>
      <c r="Q71" s="42"/>
      <c r="V71" s="126"/>
    </row>
    <row r="72" spans="1:24" x14ac:dyDescent="0.25">
      <c r="B72" s="500"/>
      <c r="N72" s="42"/>
      <c r="V72" s="126"/>
    </row>
    <row r="73" spans="1:24" x14ac:dyDescent="0.25">
      <c r="F73" s="500"/>
      <c r="G73" s="500"/>
      <c r="N73" s="42"/>
      <c r="V73" s="126"/>
    </row>
    <row r="76" spans="1:24" x14ac:dyDescent="0.25">
      <c r="T76" s="500"/>
    </row>
  </sheetData>
  <pageMargins left="0.7" right="0.7" top="0.78740157499999996" bottom="0.78740157499999996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6DB2D2-BFC8-4F11-B50A-BC73403E0147}">
          <x14:formula1>
            <xm:f>Tabulka2!$A$2:$A$11</xm:f>
          </x14:formula1>
          <xm:sqref>R3:R67 F3:F67 C3:C67 L3:L67 O3:O67 I3:I67</xm:sqref>
        </x14:dataValidation>
        <x14:dataValidation type="list" allowBlank="1" showInputMessage="1" showErrorMessage="1" xr:uid="{ACA00F57-0F5B-4EB6-93EA-E49C8DCD9B86}">
          <x14:formula1>
            <xm:f>Tabulka2!$C$2:$C$7</xm:f>
          </x14:formula1>
          <xm:sqref>B3:B61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236C-5272-4D94-BFCB-293A1266E666}">
  <dimension ref="A1:V66"/>
  <sheetViews>
    <sheetView tabSelected="1" topLeftCell="A29" zoomScaleNormal="100" workbookViewId="0">
      <selection activeCell="T63" sqref="T63"/>
    </sheetView>
  </sheetViews>
  <sheetFormatPr defaultRowHeight="15" x14ac:dyDescent="0.25"/>
  <cols>
    <col min="1" max="1" width="9.7109375" customWidth="1"/>
    <col min="2" max="2" width="17.7109375" customWidth="1"/>
    <col min="4" max="4" width="6.7109375" customWidth="1"/>
    <col min="5" max="5" width="12.42578125" bestFit="1" customWidth="1"/>
    <col min="6" max="6" width="11.42578125" customWidth="1"/>
    <col min="7" max="7" width="6.7109375" customWidth="1"/>
    <col min="8" max="8" width="14.5703125" customWidth="1"/>
    <col min="9" max="9" width="11.7109375" customWidth="1"/>
    <col min="10" max="10" width="6.7109375" customWidth="1"/>
    <col min="11" max="11" width="12.140625" customWidth="1"/>
    <col min="12" max="12" width="10.7109375" customWidth="1"/>
    <col min="13" max="13" width="5.7109375" customWidth="1"/>
    <col min="14" max="14" width="11.42578125" bestFit="1" customWidth="1"/>
    <col min="15" max="15" width="9.28515625" customWidth="1"/>
    <col min="16" max="16" width="5.85546875" customWidth="1"/>
    <col min="17" max="17" width="14.140625" customWidth="1"/>
    <col min="18" max="18" width="10.42578125" customWidth="1"/>
    <col min="19" max="19" width="8.85546875" customWidth="1"/>
    <col min="20" max="20" width="13.28515625" customWidth="1"/>
    <col min="21" max="21" width="9.5703125" customWidth="1"/>
    <col min="22" max="22" width="17.5703125" customWidth="1"/>
  </cols>
  <sheetData>
    <row r="1" spans="1:22" ht="43.5" customHeight="1" x14ac:dyDescent="0.25">
      <c r="A1" s="495" t="s">
        <v>106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7"/>
    </row>
    <row r="2" spans="1:22" x14ac:dyDescent="0.25">
      <c r="A2" s="1" t="s">
        <v>45</v>
      </c>
      <c r="B2" s="1" t="s">
        <v>46</v>
      </c>
      <c r="C2" s="1" t="s">
        <v>78</v>
      </c>
      <c r="D2" s="1" t="s">
        <v>54</v>
      </c>
      <c r="E2" s="1" t="s">
        <v>55</v>
      </c>
      <c r="F2" s="1" t="s">
        <v>81</v>
      </c>
      <c r="G2" s="1" t="s">
        <v>56</v>
      </c>
      <c r="H2" s="1" t="s">
        <v>57</v>
      </c>
      <c r="I2" s="1" t="s">
        <v>82</v>
      </c>
      <c r="J2" s="1" t="s">
        <v>58</v>
      </c>
      <c r="K2" s="1" t="s">
        <v>59</v>
      </c>
      <c r="L2" s="1" t="s">
        <v>83</v>
      </c>
      <c r="M2" s="1" t="s">
        <v>60</v>
      </c>
      <c r="N2" s="1" t="s">
        <v>61</v>
      </c>
      <c r="O2" s="1" t="s">
        <v>84</v>
      </c>
      <c r="P2" s="1" t="s">
        <v>62</v>
      </c>
      <c r="Q2" s="1" t="s">
        <v>63</v>
      </c>
      <c r="R2" s="1" t="s">
        <v>85</v>
      </c>
      <c r="S2" s="1" t="s">
        <v>64</v>
      </c>
      <c r="T2" s="1" t="s">
        <v>65</v>
      </c>
      <c r="U2" s="1" t="s">
        <v>86</v>
      </c>
      <c r="V2" s="1" t="s">
        <v>87</v>
      </c>
    </row>
    <row r="3" spans="1:22" x14ac:dyDescent="0.25">
      <c r="A3" s="340" t="s">
        <v>66</v>
      </c>
      <c r="B3" s="340" t="s">
        <v>89</v>
      </c>
      <c r="C3" s="341" t="s">
        <v>49</v>
      </c>
      <c r="D3" s="342">
        <v>9.27</v>
      </c>
      <c r="E3" s="343">
        <v>35111.81</v>
      </c>
      <c r="F3" s="341" t="s">
        <v>52</v>
      </c>
      <c r="G3" s="344">
        <v>1.03</v>
      </c>
      <c r="H3" s="345">
        <v>10623.8</v>
      </c>
      <c r="I3" s="346" t="s">
        <v>50</v>
      </c>
      <c r="J3" s="344">
        <v>0.92</v>
      </c>
      <c r="K3" s="345">
        <v>5614.4</v>
      </c>
      <c r="L3" s="346" t="s">
        <v>51</v>
      </c>
      <c r="M3" s="344"/>
      <c r="N3" s="347">
        <v>2093.3000000000002</v>
      </c>
      <c r="O3" s="341"/>
      <c r="P3" s="348"/>
      <c r="Q3" s="349"/>
      <c r="R3" s="341"/>
      <c r="S3" s="346"/>
      <c r="T3" s="350"/>
      <c r="U3" s="351">
        <f>Tabulka17810[[#This Row],[Tuny]]+Tabulka17810[[#This Row],[Tuny2]]+Tabulka17810[[#This Row],[Tuny3]]+Tabulka17810[[#This Row],[Tuny4]]+Tabulka17810[[#This Row],[Tuny5]]+Tabulka17810[[#This Row],[Tuny6]]</f>
        <v>11.219999999999999</v>
      </c>
      <c r="V3" s="352">
        <f>Tabulka17810[[#This Row],[Kč]]+Tabulka17810[[#This Row],[Kč2]]+Tabulka17810[[#This Row],[Kč3]]+Tabulka17810[[#This Row],[Kč4]]+Tabulka17810[[#This Row],[Kč5]]+Tabulka17810[[#This Row],[Kč6]]</f>
        <v>53443.310000000005</v>
      </c>
    </row>
    <row r="4" spans="1:22" x14ac:dyDescent="0.25">
      <c r="A4" s="353" t="s">
        <v>66</v>
      </c>
      <c r="B4" s="353" t="s">
        <v>90</v>
      </c>
      <c r="C4" s="354"/>
      <c r="D4" s="355"/>
      <c r="E4" s="356"/>
      <c r="F4" s="354"/>
      <c r="G4" s="357"/>
      <c r="H4" s="358"/>
      <c r="I4" s="355"/>
      <c r="J4" s="357"/>
      <c r="K4" s="358"/>
      <c r="L4" s="355"/>
      <c r="M4" s="357"/>
      <c r="N4" s="359"/>
      <c r="O4" s="354" t="s">
        <v>10</v>
      </c>
      <c r="P4" s="360">
        <v>0.63</v>
      </c>
      <c r="Q4" s="361">
        <v>5984</v>
      </c>
      <c r="R4" s="354"/>
      <c r="S4" s="355"/>
      <c r="T4" s="362"/>
      <c r="U4" s="363">
        <f>Tabulka17810[[#This Row],[Tuny]]+Tabulka17810[[#This Row],[Tuny2]]+Tabulka17810[[#This Row],[Tuny3]]+Tabulka17810[[#This Row],[Tuny4]]+Tabulka17810[[#This Row],[Tuny5]]+Tabulka17810[[#This Row],[Tuny6]]</f>
        <v>0.63</v>
      </c>
      <c r="V4" s="364">
        <f>Tabulka17810[[#This Row],[Kč]]+Tabulka17810[[#This Row],[Kč2]]+Tabulka17810[[#This Row],[Kč3]]+Tabulka17810[[#This Row],[Kč4]]+Tabulka17810[[#This Row],[Kč5]]+Tabulka17810[[#This Row],[Kč6]]</f>
        <v>5984</v>
      </c>
    </row>
    <row r="5" spans="1:22" x14ac:dyDescent="0.25">
      <c r="A5" s="353"/>
      <c r="B5" s="353" t="s">
        <v>92</v>
      </c>
      <c r="C5" s="354"/>
      <c r="D5" s="355"/>
      <c r="E5" s="356"/>
      <c r="F5" s="354"/>
      <c r="G5" s="357"/>
      <c r="H5" s="358"/>
      <c r="I5" s="355"/>
      <c r="J5" s="357"/>
      <c r="K5" s="358"/>
      <c r="L5" s="355"/>
      <c r="M5" s="357"/>
      <c r="N5" s="359"/>
      <c r="O5" s="354"/>
      <c r="P5" s="360"/>
      <c r="Q5" s="361"/>
      <c r="R5" s="354"/>
      <c r="S5" s="355"/>
      <c r="T5" s="362"/>
      <c r="U5" s="363">
        <f>Tabulka17810[[#This Row],[Tuny]]+Tabulka17810[[#This Row],[Tuny2]]+Tabulka17810[[#This Row],[Tuny3]]+Tabulka17810[[#This Row],[Tuny4]]+Tabulka17810[[#This Row],[Tuny5]]+Tabulka17810[[#This Row],[Tuny6]]</f>
        <v>0</v>
      </c>
      <c r="V5" s="364">
        <f>Tabulka17810[[#This Row],[Kč]]+Tabulka17810[[#This Row],[Kč2]]+Tabulka17810[[#This Row],[Kč3]]+Tabulka17810[[#This Row],[Kč4]]+Tabulka17810[[#This Row],[Kč5]]+Tabulka17810[[#This Row],[Kč6]]</f>
        <v>0</v>
      </c>
    </row>
    <row r="6" spans="1:22" x14ac:dyDescent="0.25">
      <c r="A6" s="365"/>
      <c r="B6" s="365"/>
      <c r="C6" s="366"/>
      <c r="D6" s="367"/>
      <c r="E6" s="368"/>
      <c r="F6" s="366"/>
      <c r="G6" s="369"/>
      <c r="H6" s="370"/>
      <c r="I6" s="367"/>
      <c r="J6" s="369"/>
      <c r="K6" s="370"/>
      <c r="L6" s="367"/>
      <c r="M6" s="369"/>
      <c r="N6" s="371"/>
      <c r="O6" s="366"/>
      <c r="P6" s="372"/>
      <c r="Q6" s="373"/>
      <c r="R6" s="366"/>
      <c r="S6" s="367"/>
      <c r="T6" s="374"/>
      <c r="U6" s="375">
        <f>Tabulka17810[[#This Row],[Tuny]]+Tabulka17810[[#This Row],[Tuny2]]+Tabulka17810[[#This Row],[Tuny3]]+Tabulka17810[[#This Row],[Tuny4]]+Tabulka17810[[#This Row],[Tuny5]]+Tabulka17810[[#This Row],[Tuny6]]</f>
        <v>0</v>
      </c>
      <c r="V6" s="376">
        <f>Tabulka17810[[#This Row],[Kč]]+Tabulka17810[[#This Row],[Kč2]]+Tabulka17810[[#This Row],[Kč3]]+Tabulka17810[[#This Row],[Kč4]]+Tabulka17810[[#This Row],[Kč5]]+Tabulka17810[[#This Row],[Kč6]]</f>
        <v>0</v>
      </c>
    </row>
    <row r="7" spans="1:22" x14ac:dyDescent="0.25">
      <c r="A7" s="340" t="s">
        <v>67</v>
      </c>
      <c r="B7" s="340" t="s">
        <v>89</v>
      </c>
      <c r="C7" s="341" t="s">
        <v>49</v>
      </c>
      <c r="D7" s="342">
        <v>8.89</v>
      </c>
      <c r="E7" s="347">
        <v>33162.120000000003</v>
      </c>
      <c r="F7" s="341" t="s">
        <v>52</v>
      </c>
      <c r="G7" s="344">
        <v>1.22</v>
      </c>
      <c r="H7" s="345">
        <v>8457.9</v>
      </c>
      <c r="I7" s="346" t="s">
        <v>50</v>
      </c>
      <c r="J7" s="344">
        <v>1.37</v>
      </c>
      <c r="K7" s="345">
        <v>8881.4</v>
      </c>
      <c r="L7" s="346" t="s">
        <v>51</v>
      </c>
      <c r="M7" s="344"/>
      <c r="N7" s="347">
        <v>2093.3000000000002</v>
      </c>
      <c r="O7" s="341"/>
      <c r="P7" s="348"/>
      <c r="Q7" s="349"/>
      <c r="R7" s="341"/>
      <c r="S7" s="346"/>
      <c r="T7" s="350"/>
      <c r="U7" s="351">
        <f>Tabulka17810[[#This Row],[Tuny]]+Tabulka17810[[#This Row],[Tuny2]]+Tabulka17810[[#This Row],[Tuny3]]+Tabulka17810[[#This Row],[Tuny4]]+Tabulka17810[[#This Row],[Tuny5]]+Tabulka17810[[#This Row],[Tuny6]]</f>
        <v>11.48</v>
      </c>
      <c r="V7" s="352">
        <f>Tabulka17810[[#This Row],[Kč]]+Tabulka17810[[#This Row],[Kč2]]+Tabulka17810[[#This Row],[Kč3]]+Tabulka17810[[#This Row],[Kč4]]+Tabulka17810[[#This Row],[Kč5]]+Tabulka17810[[#This Row],[Kč6]]</f>
        <v>52594.720000000008</v>
      </c>
    </row>
    <row r="8" spans="1:22" x14ac:dyDescent="0.25">
      <c r="A8" s="353" t="s">
        <v>67</v>
      </c>
      <c r="B8" s="353" t="s">
        <v>90</v>
      </c>
      <c r="C8" s="354"/>
      <c r="D8" s="355"/>
      <c r="E8" s="356"/>
      <c r="F8" s="354"/>
      <c r="G8" s="357"/>
      <c r="H8" s="358"/>
      <c r="I8" s="355"/>
      <c r="J8" s="357"/>
      <c r="K8" s="358"/>
      <c r="L8" s="355"/>
      <c r="M8" s="357"/>
      <c r="N8" s="359"/>
      <c r="O8" s="354" t="s">
        <v>10</v>
      </c>
      <c r="P8" s="360">
        <v>0</v>
      </c>
      <c r="Q8" s="361">
        <v>0</v>
      </c>
      <c r="R8" s="354"/>
      <c r="S8" s="355"/>
      <c r="T8" s="362"/>
      <c r="U8" s="363">
        <f>Tabulka17810[[#This Row],[Tuny]]+Tabulka17810[[#This Row],[Tuny2]]+Tabulka17810[[#This Row],[Tuny3]]+Tabulka17810[[#This Row],[Tuny4]]+Tabulka17810[[#This Row],[Tuny5]]+Tabulka17810[[#This Row],[Tuny6]]</f>
        <v>0</v>
      </c>
      <c r="V8" s="364">
        <f>Tabulka17810[[#This Row],[Kč]]+Tabulka17810[[#This Row],[Kč2]]+Tabulka17810[[#This Row],[Kč3]]+Tabulka17810[[#This Row],[Kč4]]+Tabulka17810[[#This Row],[Kč5]]+Tabulka17810[[#This Row],[Kč6]]</f>
        <v>0</v>
      </c>
    </row>
    <row r="9" spans="1:22" x14ac:dyDescent="0.25">
      <c r="A9" s="353"/>
      <c r="B9" s="353" t="s">
        <v>92</v>
      </c>
      <c r="C9" s="354"/>
      <c r="D9" s="355"/>
      <c r="E9" s="356"/>
      <c r="F9" s="354"/>
      <c r="G9" s="357"/>
      <c r="H9" s="358"/>
      <c r="I9" s="355"/>
      <c r="J9" s="357"/>
      <c r="K9" s="358"/>
      <c r="L9" s="355"/>
      <c r="M9" s="357"/>
      <c r="N9" s="359"/>
      <c r="O9" s="354"/>
      <c r="P9" s="360"/>
      <c r="Q9" s="361"/>
      <c r="R9" s="354"/>
      <c r="S9" s="355"/>
      <c r="T9" s="362"/>
      <c r="U9" s="363">
        <f>Tabulka17810[[#This Row],[Tuny]]+Tabulka17810[[#This Row],[Tuny2]]+Tabulka17810[[#This Row],[Tuny3]]+Tabulka17810[[#This Row],[Tuny4]]+Tabulka17810[[#This Row],[Tuny5]]+Tabulka17810[[#This Row],[Tuny6]]</f>
        <v>0</v>
      </c>
      <c r="V9" s="364">
        <f>Tabulka17810[[#This Row],[Kč]]+Tabulka17810[[#This Row],[Kč2]]+Tabulka17810[[#This Row],[Kč3]]+Tabulka17810[[#This Row],[Kč4]]+Tabulka17810[[#This Row],[Kč5]]+Tabulka17810[[#This Row],[Kč6]]</f>
        <v>0</v>
      </c>
    </row>
    <row r="10" spans="1:22" x14ac:dyDescent="0.25">
      <c r="A10" s="365"/>
      <c r="B10" s="365"/>
      <c r="C10" s="366"/>
      <c r="D10" s="367"/>
      <c r="E10" s="368"/>
      <c r="F10" s="366"/>
      <c r="G10" s="369"/>
      <c r="H10" s="370"/>
      <c r="I10" s="367"/>
      <c r="J10" s="369"/>
      <c r="K10" s="370"/>
      <c r="L10" s="367"/>
      <c r="M10" s="369"/>
      <c r="N10" s="371"/>
      <c r="O10" s="366"/>
      <c r="P10" s="372"/>
      <c r="Q10" s="373"/>
      <c r="R10" s="366"/>
      <c r="S10" s="367"/>
      <c r="T10" s="374"/>
      <c r="U10" s="375">
        <f>Tabulka17810[[#This Row],[Tuny]]+Tabulka17810[[#This Row],[Tuny2]]+Tabulka17810[[#This Row],[Tuny3]]+Tabulka17810[[#This Row],[Tuny4]]+Tabulka17810[[#This Row],[Tuny5]]+Tabulka17810[[#This Row],[Tuny6]]</f>
        <v>0</v>
      </c>
      <c r="V10" s="376">
        <f>Tabulka17810[[#This Row],[Kč]]+Tabulka17810[[#This Row],[Kč2]]+Tabulka17810[[#This Row],[Kč3]]+Tabulka17810[[#This Row],[Kč4]]+Tabulka17810[[#This Row],[Kč5]]+Tabulka17810[[#This Row],[Kč6]]</f>
        <v>0</v>
      </c>
    </row>
    <row r="11" spans="1:22" x14ac:dyDescent="0.25">
      <c r="A11" s="340" t="s">
        <v>68</v>
      </c>
      <c r="B11" s="340" t="s">
        <v>89</v>
      </c>
      <c r="C11" s="341" t="s">
        <v>49</v>
      </c>
      <c r="D11" s="342">
        <v>8.2899999999999991</v>
      </c>
      <c r="E11" s="347">
        <v>32263.16</v>
      </c>
      <c r="F11" s="341" t="s">
        <v>52</v>
      </c>
      <c r="G11" s="344">
        <v>0.98</v>
      </c>
      <c r="H11" s="345">
        <v>10018.799999999999</v>
      </c>
      <c r="I11" s="346" t="s">
        <v>50</v>
      </c>
      <c r="J11" s="344">
        <v>0.49</v>
      </c>
      <c r="K11" s="345">
        <v>5469.2</v>
      </c>
      <c r="L11" s="346" t="s">
        <v>51</v>
      </c>
      <c r="M11" s="344">
        <v>4.3169000000000004</v>
      </c>
      <c r="N11" s="347">
        <v>629.20000000000005</v>
      </c>
      <c r="O11" s="341"/>
      <c r="P11" s="348"/>
      <c r="Q11" s="349"/>
      <c r="R11" s="341"/>
      <c r="S11" s="346"/>
      <c r="T11" s="350"/>
      <c r="U11" s="351">
        <f>Tabulka17810[[#This Row],[Tuny]]+Tabulka17810[[#This Row],[Tuny2]]+Tabulka17810[[#This Row],[Tuny3]]+Tabulka17810[[#This Row],[Tuny4]]+Tabulka17810[[#This Row],[Tuny5]]+Tabulka17810[[#This Row],[Tuny6]]</f>
        <v>14.0769</v>
      </c>
      <c r="V11" s="352">
        <f>Tabulka17810[[#This Row],[Kč]]+Tabulka17810[[#This Row],[Kč2]]+Tabulka17810[[#This Row],[Kč3]]+Tabulka17810[[#This Row],[Kč4]]+Tabulka17810[[#This Row],[Kč5]]+Tabulka17810[[#This Row],[Kč6]]</f>
        <v>48380.359999999993</v>
      </c>
    </row>
    <row r="12" spans="1:22" x14ac:dyDescent="0.25">
      <c r="A12" s="353" t="s">
        <v>68</v>
      </c>
      <c r="B12" s="353" t="s">
        <v>90</v>
      </c>
      <c r="C12" s="354"/>
      <c r="D12" s="355"/>
      <c r="E12" s="356"/>
      <c r="F12" s="354"/>
      <c r="G12" s="357"/>
      <c r="H12" s="358"/>
      <c r="I12" s="355"/>
      <c r="J12" s="357"/>
      <c r="K12" s="358"/>
      <c r="L12" s="355"/>
      <c r="M12" s="357"/>
      <c r="N12" s="359"/>
      <c r="O12" s="354" t="s">
        <v>10</v>
      </c>
      <c r="P12" s="360">
        <v>0</v>
      </c>
      <c r="Q12" s="361">
        <v>0</v>
      </c>
      <c r="R12" s="354"/>
      <c r="S12" s="355"/>
      <c r="T12" s="362"/>
      <c r="U12" s="363">
        <f>Tabulka17810[[#This Row],[Tuny]]+Tabulka17810[[#This Row],[Tuny2]]+Tabulka17810[[#This Row],[Tuny3]]+Tabulka17810[[#This Row],[Tuny4]]+Tabulka17810[[#This Row],[Tuny5]]+Tabulka17810[[#This Row],[Tuny6]]</f>
        <v>0</v>
      </c>
      <c r="V12" s="364">
        <f>Tabulka17810[[#This Row],[Kč]]+Tabulka17810[[#This Row],[Kč2]]+Tabulka17810[[#This Row],[Kč3]]+Tabulka17810[[#This Row],[Kč4]]+Tabulka17810[[#This Row],[Kč5]]+Tabulka17810[[#This Row],[Kč6]]</f>
        <v>0</v>
      </c>
    </row>
    <row r="13" spans="1:22" x14ac:dyDescent="0.25">
      <c r="A13" s="353"/>
      <c r="B13" s="353" t="s">
        <v>92</v>
      </c>
      <c r="C13" s="354"/>
      <c r="D13" s="355"/>
      <c r="E13" s="356"/>
      <c r="F13" s="354"/>
      <c r="G13" s="357"/>
      <c r="H13" s="358"/>
      <c r="I13" s="355"/>
      <c r="J13" s="357"/>
      <c r="K13" s="358"/>
      <c r="L13" s="355"/>
      <c r="M13" s="357"/>
      <c r="N13" s="359"/>
      <c r="O13" s="354"/>
      <c r="P13" s="360"/>
      <c r="Q13" s="361"/>
      <c r="R13" s="354"/>
      <c r="S13" s="355"/>
      <c r="T13" s="362"/>
      <c r="U13" s="363">
        <f>Tabulka17810[[#This Row],[Tuny]]+Tabulka17810[[#This Row],[Tuny2]]+Tabulka17810[[#This Row],[Tuny3]]+Tabulka17810[[#This Row],[Tuny4]]+Tabulka17810[[#This Row],[Tuny5]]+Tabulka17810[[#This Row],[Tuny6]]</f>
        <v>0</v>
      </c>
      <c r="V13" s="364">
        <f>Tabulka17810[[#This Row],[Kč]]+Tabulka17810[[#This Row],[Kč2]]+Tabulka17810[[#This Row],[Kč3]]+Tabulka17810[[#This Row],[Kč4]]+Tabulka17810[[#This Row],[Kč5]]+Tabulka17810[[#This Row],[Kč6]]</f>
        <v>0</v>
      </c>
    </row>
    <row r="14" spans="1:22" x14ac:dyDescent="0.25">
      <c r="A14" s="365"/>
      <c r="B14" s="365"/>
      <c r="C14" s="366"/>
      <c r="D14" s="367"/>
      <c r="E14" s="368"/>
      <c r="F14" s="366"/>
      <c r="G14" s="369"/>
      <c r="H14" s="370"/>
      <c r="I14" s="367"/>
      <c r="J14" s="369"/>
      <c r="K14" s="370"/>
      <c r="L14" s="367"/>
      <c r="M14" s="369"/>
      <c r="N14" s="371"/>
      <c r="O14" s="366"/>
      <c r="P14" s="372"/>
      <c r="Q14" s="373"/>
      <c r="R14" s="366"/>
      <c r="S14" s="367"/>
      <c r="T14" s="374"/>
      <c r="U14" s="375">
        <f>Tabulka17810[[#This Row],[Tuny]]+Tabulka17810[[#This Row],[Tuny2]]+Tabulka17810[[#This Row],[Tuny3]]+Tabulka17810[[#This Row],[Tuny4]]+Tabulka17810[[#This Row],[Tuny5]]+Tabulka17810[[#This Row],[Tuny6]]</f>
        <v>0</v>
      </c>
      <c r="V14" s="376">
        <f>Tabulka17810[[#This Row],[Kč]]+Tabulka17810[[#This Row],[Kč2]]+Tabulka17810[[#This Row],[Kč3]]+Tabulka17810[[#This Row],[Kč4]]+Tabulka17810[[#This Row],[Kč5]]+Tabulka17810[[#This Row],[Kč6]]</f>
        <v>0</v>
      </c>
    </row>
    <row r="15" spans="1:22" x14ac:dyDescent="0.25">
      <c r="A15" s="340" t="s">
        <v>69</v>
      </c>
      <c r="B15" s="340" t="s">
        <v>89</v>
      </c>
      <c r="C15" s="341" t="s">
        <v>49</v>
      </c>
      <c r="D15" s="342">
        <v>12.65</v>
      </c>
      <c r="E15" s="347">
        <v>48823.53</v>
      </c>
      <c r="F15" s="341" t="s">
        <v>52</v>
      </c>
      <c r="G15" s="344">
        <v>2.37</v>
      </c>
      <c r="H15" s="345">
        <v>20037.599999999999</v>
      </c>
      <c r="I15" s="346" t="s">
        <v>50</v>
      </c>
      <c r="J15" s="344">
        <v>0.5</v>
      </c>
      <c r="K15" s="345">
        <v>5469.2</v>
      </c>
      <c r="L15" s="346" t="s">
        <v>51</v>
      </c>
      <c r="M15" s="344"/>
      <c r="N15" s="347">
        <v>2093.3000000000002</v>
      </c>
      <c r="O15" s="341"/>
      <c r="P15" s="348"/>
      <c r="Q15" s="349"/>
      <c r="R15" s="341" t="s">
        <v>9</v>
      </c>
      <c r="S15" s="346">
        <v>0.36</v>
      </c>
      <c r="T15" s="350">
        <v>1984.4</v>
      </c>
      <c r="U15" s="351">
        <f>Tabulka17810[[#This Row],[Tuny]]+Tabulka17810[[#This Row],[Tuny2]]+Tabulka17810[[#This Row],[Tuny3]]+Tabulka17810[[#This Row],[Tuny4]]+Tabulka17810[[#This Row],[Tuny5]]+Tabulka17810[[#This Row],[Tuny6]]</f>
        <v>15.879999999999999</v>
      </c>
      <c r="V15" s="352">
        <f>Tabulka17810[[#This Row],[Kč]]+Tabulka17810[[#This Row],[Kč2]]+Tabulka17810[[#This Row],[Kč3]]+Tabulka17810[[#This Row],[Kč4]]+Tabulka17810[[#This Row],[Kč5]]+Tabulka17810[[#This Row],[Kč6]]</f>
        <v>78408.03</v>
      </c>
    </row>
    <row r="16" spans="1:22" x14ac:dyDescent="0.25">
      <c r="A16" s="353" t="s">
        <v>69</v>
      </c>
      <c r="B16" s="353" t="s">
        <v>90</v>
      </c>
      <c r="C16" s="354"/>
      <c r="D16" s="355"/>
      <c r="E16" s="356"/>
      <c r="F16" s="354"/>
      <c r="G16" s="357"/>
      <c r="H16" s="358"/>
      <c r="I16" s="355"/>
      <c r="J16" s="357"/>
      <c r="K16" s="358"/>
      <c r="L16" s="355"/>
      <c r="M16" s="357"/>
      <c r="N16" s="359"/>
      <c r="O16" s="354" t="s">
        <v>10</v>
      </c>
      <c r="P16" s="360">
        <v>0.62</v>
      </c>
      <c r="Q16" s="361">
        <v>5889</v>
      </c>
      <c r="R16" s="354"/>
      <c r="S16" s="355"/>
      <c r="T16" s="362"/>
      <c r="U16" s="363">
        <f>Tabulka17810[[#This Row],[Tuny]]+Tabulka17810[[#This Row],[Tuny2]]+Tabulka17810[[#This Row],[Tuny3]]+Tabulka17810[[#This Row],[Tuny4]]+Tabulka17810[[#This Row],[Tuny5]]+Tabulka17810[[#This Row],[Tuny6]]</f>
        <v>0.62</v>
      </c>
      <c r="V16" s="364">
        <f>Tabulka17810[[#This Row],[Kč]]+Tabulka17810[[#This Row],[Kč2]]+Tabulka17810[[#This Row],[Kč3]]+Tabulka17810[[#This Row],[Kč4]]+Tabulka17810[[#This Row],[Kč5]]+Tabulka17810[[#This Row],[Kč6]]</f>
        <v>5889</v>
      </c>
    </row>
    <row r="17" spans="1:22" x14ac:dyDescent="0.25">
      <c r="A17" s="353"/>
      <c r="B17" s="353" t="s">
        <v>92</v>
      </c>
      <c r="C17" s="354"/>
      <c r="D17" s="355"/>
      <c r="E17" s="356"/>
      <c r="F17" s="354"/>
      <c r="G17" s="357"/>
      <c r="H17" s="358"/>
      <c r="I17" s="355"/>
      <c r="J17" s="357"/>
      <c r="K17" s="358"/>
      <c r="L17" s="355"/>
      <c r="M17" s="357"/>
      <c r="N17" s="359"/>
      <c r="O17" s="354"/>
      <c r="P17" s="360"/>
      <c r="Q17" s="361"/>
      <c r="R17" s="354"/>
      <c r="S17" s="355"/>
      <c r="T17" s="362"/>
      <c r="U17" s="363">
        <f>Tabulka17810[[#This Row],[Tuny]]+Tabulka17810[[#This Row],[Tuny2]]+Tabulka17810[[#This Row],[Tuny3]]+Tabulka17810[[#This Row],[Tuny4]]+Tabulka17810[[#This Row],[Tuny5]]+Tabulka17810[[#This Row],[Tuny6]]</f>
        <v>0</v>
      </c>
      <c r="V17" s="364">
        <f>Tabulka17810[[#This Row],[Kč]]+Tabulka17810[[#This Row],[Kč2]]+Tabulka17810[[#This Row],[Kč3]]+Tabulka17810[[#This Row],[Kč4]]+Tabulka17810[[#This Row],[Kč5]]+Tabulka17810[[#This Row],[Kč6]]</f>
        <v>0</v>
      </c>
    </row>
    <row r="18" spans="1:22" x14ac:dyDescent="0.25">
      <c r="A18" s="365"/>
      <c r="B18" s="365"/>
      <c r="C18" s="366"/>
      <c r="D18" s="367"/>
      <c r="E18" s="368"/>
      <c r="F18" s="366"/>
      <c r="G18" s="369"/>
      <c r="H18" s="370"/>
      <c r="I18" s="367"/>
      <c r="J18" s="369"/>
      <c r="K18" s="370"/>
      <c r="L18" s="367"/>
      <c r="M18" s="369"/>
      <c r="N18" s="371"/>
      <c r="O18" s="366"/>
      <c r="P18" s="372"/>
      <c r="Q18" s="373"/>
      <c r="R18" s="366"/>
      <c r="S18" s="367"/>
      <c r="T18" s="374"/>
      <c r="U18" s="375">
        <f>Tabulka17810[[#This Row],[Tuny]]+Tabulka17810[[#This Row],[Tuny2]]+Tabulka17810[[#This Row],[Tuny3]]+Tabulka17810[[#This Row],[Tuny4]]+Tabulka17810[[#This Row],[Tuny5]]+Tabulka17810[[#This Row],[Tuny6]]</f>
        <v>0</v>
      </c>
      <c r="V18" s="376">
        <f>Tabulka17810[[#This Row],[Kč]]+Tabulka17810[[#This Row],[Kč2]]+Tabulka17810[[#This Row],[Kč3]]+Tabulka17810[[#This Row],[Kč4]]+Tabulka17810[[#This Row],[Kč5]]+Tabulka17810[[#This Row],[Kč6]]</f>
        <v>0</v>
      </c>
    </row>
    <row r="19" spans="1:22" x14ac:dyDescent="0.25">
      <c r="A19" s="340" t="s">
        <v>70</v>
      </c>
      <c r="B19" s="340" t="s">
        <v>89</v>
      </c>
      <c r="C19" s="341" t="s">
        <v>49</v>
      </c>
      <c r="D19" s="342">
        <v>8.3000000000000007</v>
      </c>
      <c r="E19" s="347">
        <v>32283.11</v>
      </c>
      <c r="F19" s="341" t="s">
        <v>52</v>
      </c>
      <c r="G19" s="344">
        <v>1.38</v>
      </c>
      <c r="H19" s="345">
        <v>10817.4</v>
      </c>
      <c r="I19" s="346" t="s">
        <v>50</v>
      </c>
      <c r="J19" s="344">
        <v>0.69</v>
      </c>
      <c r="K19" s="345">
        <v>5929</v>
      </c>
      <c r="L19" s="346" t="s">
        <v>51</v>
      </c>
      <c r="M19" s="344"/>
      <c r="N19" s="347">
        <v>2093.3000000000002</v>
      </c>
      <c r="O19" s="341" t="s">
        <v>10</v>
      </c>
      <c r="P19" s="348">
        <v>6.64</v>
      </c>
      <c r="Q19" s="349">
        <v>32530.37</v>
      </c>
      <c r="R19" s="341" t="s">
        <v>9</v>
      </c>
      <c r="S19" s="346">
        <v>0.81499999999999995</v>
      </c>
      <c r="T19" s="350">
        <v>21798.15</v>
      </c>
      <c r="U19" s="351">
        <f>Tabulka17810[[#This Row],[Tuny]]+Tabulka17810[[#This Row],[Tuny2]]+Tabulka17810[[#This Row],[Tuny3]]+Tabulka17810[[#This Row],[Tuny4]]+Tabulka17810[[#This Row],[Tuny5]]+Tabulka17810[[#This Row],[Tuny6]]</f>
        <v>17.824999999999999</v>
      </c>
      <c r="V19" s="352">
        <f>Tabulka17810[[#This Row],[Kč]]+Tabulka17810[[#This Row],[Kč2]]+Tabulka17810[[#This Row],[Kč3]]+Tabulka17810[[#This Row],[Kč4]]+Tabulka17810[[#This Row],[Kč5]]+Tabulka17810[[#This Row],[Kč6]]</f>
        <v>105451.33000000002</v>
      </c>
    </row>
    <row r="20" spans="1:22" x14ac:dyDescent="0.25">
      <c r="A20" s="353" t="s">
        <v>70</v>
      </c>
      <c r="B20" s="353" t="s">
        <v>90</v>
      </c>
      <c r="C20" s="354"/>
      <c r="D20" s="355"/>
      <c r="E20" s="356"/>
      <c r="F20" s="354"/>
      <c r="G20" s="357"/>
      <c r="H20" s="358"/>
      <c r="I20" s="355"/>
      <c r="J20" s="357"/>
      <c r="K20" s="358"/>
      <c r="L20" s="355"/>
      <c r="M20" s="357"/>
      <c r="N20" s="359"/>
      <c r="O20" s="354" t="s">
        <v>10</v>
      </c>
      <c r="P20" s="360">
        <v>1.1299999999999999</v>
      </c>
      <c r="Q20" s="361">
        <v>10733</v>
      </c>
      <c r="R20" s="354"/>
      <c r="S20" s="355"/>
      <c r="T20" s="362"/>
      <c r="U20" s="363">
        <f>Tabulka17810[[#This Row],[Tuny]]+Tabulka17810[[#This Row],[Tuny2]]+Tabulka17810[[#This Row],[Tuny3]]+Tabulka17810[[#This Row],[Tuny4]]+Tabulka17810[[#This Row],[Tuny5]]+Tabulka17810[[#This Row],[Tuny6]]</f>
        <v>1.1299999999999999</v>
      </c>
      <c r="V20" s="364">
        <f>Tabulka17810[[#This Row],[Kč]]+Tabulka17810[[#This Row],[Kč2]]+Tabulka17810[[#This Row],[Kč3]]+Tabulka17810[[#This Row],[Kč4]]+Tabulka17810[[#This Row],[Kč5]]+Tabulka17810[[#This Row],[Kč6]]</f>
        <v>10733</v>
      </c>
    </row>
    <row r="21" spans="1:22" x14ac:dyDescent="0.25">
      <c r="A21" s="353"/>
      <c r="B21" s="353" t="s">
        <v>92</v>
      </c>
      <c r="C21" s="354"/>
      <c r="D21" s="355"/>
      <c r="E21" s="356"/>
      <c r="F21" s="354"/>
      <c r="G21" s="357"/>
      <c r="H21" s="358"/>
      <c r="I21" s="355"/>
      <c r="J21" s="357"/>
      <c r="K21" s="358"/>
      <c r="L21" s="355"/>
      <c r="M21" s="357"/>
      <c r="N21" s="359"/>
      <c r="O21" s="354"/>
      <c r="P21" s="360"/>
      <c r="Q21" s="361"/>
      <c r="R21" s="354"/>
      <c r="S21" s="355"/>
      <c r="T21" s="362"/>
      <c r="U21" s="363">
        <f>Tabulka17810[[#This Row],[Tuny]]+Tabulka17810[[#This Row],[Tuny2]]+Tabulka17810[[#This Row],[Tuny3]]+Tabulka17810[[#This Row],[Tuny4]]+Tabulka17810[[#This Row],[Tuny5]]+Tabulka17810[[#This Row],[Tuny6]]</f>
        <v>0</v>
      </c>
      <c r="V21" s="364">
        <f>Tabulka17810[[#This Row],[Kč]]+Tabulka17810[[#This Row],[Kč2]]+Tabulka17810[[#This Row],[Kč3]]+Tabulka17810[[#This Row],[Kč4]]+Tabulka17810[[#This Row],[Kč5]]+Tabulka17810[[#This Row],[Kč6]]</f>
        <v>0</v>
      </c>
    </row>
    <row r="22" spans="1:22" x14ac:dyDescent="0.25">
      <c r="A22" s="377"/>
      <c r="B22" s="353" t="s">
        <v>91</v>
      </c>
      <c r="C22" s="378"/>
      <c r="D22" s="125"/>
      <c r="E22" s="379"/>
      <c r="F22" s="378"/>
      <c r="G22" s="357"/>
      <c r="H22" s="358"/>
      <c r="I22" s="125"/>
      <c r="J22" s="357"/>
      <c r="K22" s="358"/>
      <c r="L22" s="125"/>
      <c r="M22" s="357"/>
      <c r="N22" s="359"/>
      <c r="O22" s="378"/>
      <c r="P22" s="380"/>
      <c r="Q22" s="381"/>
      <c r="R22" s="354" t="s">
        <v>11</v>
      </c>
      <c r="S22" s="355">
        <v>41.4</v>
      </c>
      <c r="T22" s="362"/>
      <c r="U22" s="383">
        <f>Tabulka17810[[#This Row],[Tuny]]+Tabulka17810[[#This Row],[Tuny2]]+Tabulka17810[[#This Row],[Tuny3]]+Tabulka17810[[#This Row],[Tuny4]]+Tabulka17810[[#This Row],[Tuny5]]+Tabulka17810[[#This Row],[Tuny6]]</f>
        <v>41.4</v>
      </c>
      <c r="V22" s="384">
        <f>Tabulka17810[[#This Row],[Kč]]+Tabulka17810[[#This Row],[Kč2]]+Tabulka17810[[#This Row],[Kč3]]+Tabulka17810[[#This Row],[Kč4]]+Tabulka17810[[#This Row],[Kč5]]+Tabulka17810[[#This Row],[Kč6]]</f>
        <v>0</v>
      </c>
    </row>
    <row r="23" spans="1:22" x14ac:dyDescent="0.25">
      <c r="A23" s="340" t="s">
        <v>71</v>
      </c>
      <c r="B23" s="340" t="s">
        <v>89</v>
      </c>
      <c r="C23" s="341" t="s">
        <v>49</v>
      </c>
      <c r="D23" s="342">
        <v>7.32</v>
      </c>
      <c r="E23" s="347">
        <v>30328.63</v>
      </c>
      <c r="F23" s="341" t="s">
        <v>52</v>
      </c>
      <c r="G23" s="344">
        <v>1.52</v>
      </c>
      <c r="H23" s="345">
        <v>10817.4</v>
      </c>
      <c r="I23" s="346" t="s">
        <v>50</v>
      </c>
      <c r="J23" s="344">
        <v>0.78</v>
      </c>
      <c r="K23" s="345">
        <v>5929</v>
      </c>
      <c r="L23" s="346" t="s">
        <v>51</v>
      </c>
      <c r="M23" s="344">
        <v>3.6069</v>
      </c>
      <c r="N23" s="347">
        <v>2093.3000000000002</v>
      </c>
      <c r="O23" s="341"/>
      <c r="P23" s="348"/>
      <c r="Q23" s="349"/>
      <c r="R23" s="341"/>
      <c r="S23" s="346"/>
      <c r="T23" s="350"/>
      <c r="U23" s="351">
        <f>Tabulka17810[[#This Row],[Tuny]]+Tabulka17810[[#This Row],[Tuny2]]+Tabulka17810[[#This Row],[Tuny3]]+Tabulka17810[[#This Row],[Tuny4]]+Tabulka17810[[#This Row],[Tuny5]]+Tabulka17810[[#This Row],[Tuny6]]</f>
        <v>13.226899999999999</v>
      </c>
      <c r="V23" s="352">
        <f>Tabulka17810[[#This Row],[Kč]]+Tabulka17810[[#This Row],[Kč2]]+Tabulka17810[[#This Row],[Kč3]]+Tabulka17810[[#This Row],[Kč4]]+Tabulka17810[[#This Row],[Kč5]]+Tabulka17810[[#This Row],[Kč6]]</f>
        <v>49168.33</v>
      </c>
    </row>
    <row r="24" spans="1:22" x14ac:dyDescent="0.25">
      <c r="A24" s="353" t="s">
        <v>71</v>
      </c>
      <c r="B24" s="353" t="s">
        <v>90</v>
      </c>
      <c r="C24" s="354"/>
      <c r="D24" s="355"/>
      <c r="E24" s="356"/>
      <c r="F24" s="354"/>
      <c r="G24" s="357"/>
      <c r="H24" s="358"/>
      <c r="I24" s="355"/>
      <c r="J24" s="357"/>
      <c r="K24" s="358"/>
      <c r="L24" s="355"/>
      <c r="M24" s="357"/>
      <c r="N24" s="359"/>
      <c r="O24" s="354" t="s">
        <v>10</v>
      </c>
      <c r="P24" s="360">
        <v>0.18</v>
      </c>
      <c r="Q24" s="361">
        <v>1710</v>
      </c>
      <c r="R24" s="354"/>
      <c r="S24" s="355"/>
      <c r="T24" s="362"/>
      <c r="U24" s="363">
        <f>Tabulka17810[[#This Row],[Tuny]]+Tabulka17810[[#This Row],[Tuny2]]+Tabulka17810[[#This Row],[Tuny3]]+Tabulka17810[[#This Row],[Tuny4]]+Tabulka17810[[#This Row],[Tuny5]]+Tabulka17810[[#This Row],[Tuny6]]</f>
        <v>0.18</v>
      </c>
      <c r="V24" s="364">
        <f>Tabulka17810[[#This Row],[Kč]]+Tabulka17810[[#This Row],[Kč2]]+Tabulka17810[[#This Row],[Kč3]]+Tabulka17810[[#This Row],[Kč4]]+Tabulka17810[[#This Row],[Kč5]]+Tabulka17810[[#This Row],[Kč6]]</f>
        <v>1710</v>
      </c>
    </row>
    <row r="25" spans="1:22" x14ac:dyDescent="0.25">
      <c r="A25" s="353"/>
      <c r="B25" s="353" t="s">
        <v>92</v>
      </c>
      <c r="C25" s="354"/>
      <c r="D25" s="355"/>
      <c r="E25" s="356"/>
      <c r="F25" s="354"/>
      <c r="G25" s="357"/>
      <c r="H25" s="358"/>
      <c r="I25" s="355"/>
      <c r="J25" s="357"/>
      <c r="K25" s="358"/>
      <c r="L25" s="355"/>
      <c r="M25" s="357"/>
      <c r="N25" s="359"/>
      <c r="O25" s="354"/>
      <c r="P25" s="360"/>
      <c r="Q25" s="361"/>
      <c r="R25" s="354"/>
      <c r="S25" s="355"/>
      <c r="T25" s="362"/>
      <c r="U25" s="363">
        <f>Tabulka17810[[#This Row],[Tuny]]+Tabulka17810[[#This Row],[Tuny2]]+Tabulka17810[[#This Row],[Tuny3]]+Tabulka17810[[#This Row],[Tuny4]]+Tabulka17810[[#This Row],[Tuny5]]+Tabulka17810[[#This Row],[Tuny6]]</f>
        <v>0</v>
      </c>
      <c r="V25" s="364">
        <f>Tabulka17810[[#This Row],[Kč]]+Tabulka17810[[#This Row],[Kč2]]+Tabulka17810[[#This Row],[Kč3]]+Tabulka17810[[#This Row],[Kč4]]+Tabulka17810[[#This Row],[Kč5]]+Tabulka17810[[#This Row],[Kč6]]</f>
        <v>0</v>
      </c>
    </row>
    <row r="26" spans="1:22" x14ac:dyDescent="0.25">
      <c r="A26" s="365"/>
      <c r="B26" s="365" t="s">
        <v>53</v>
      </c>
      <c r="C26" s="366"/>
      <c r="D26" s="367"/>
      <c r="E26" s="368"/>
      <c r="F26" s="366"/>
      <c r="G26" s="369"/>
      <c r="H26" s="370"/>
      <c r="I26" s="367" t="s">
        <v>50</v>
      </c>
      <c r="J26" s="369">
        <v>1.04</v>
      </c>
      <c r="K26" s="370"/>
      <c r="L26" s="367"/>
      <c r="M26" s="369"/>
      <c r="N26" s="371"/>
      <c r="O26" s="366"/>
      <c r="P26" s="372"/>
      <c r="Q26" s="373"/>
      <c r="R26" s="366"/>
      <c r="S26" s="367"/>
      <c r="T26" s="374"/>
      <c r="U26" s="375">
        <f>Tabulka17810[[#This Row],[Tuny]]+Tabulka17810[[#This Row],[Tuny2]]+Tabulka17810[[#This Row],[Tuny3]]+Tabulka17810[[#This Row],[Tuny4]]+Tabulka17810[[#This Row],[Tuny5]]+Tabulka17810[[#This Row],[Tuny6]]</f>
        <v>1.04</v>
      </c>
      <c r="V26" s="376">
        <f>Tabulka17810[[#This Row],[Kč]]+Tabulka17810[[#This Row],[Kč2]]+Tabulka17810[[#This Row],[Kč3]]+Tabulka17810[[#This Row],[Kč4]]+Tabulka17810[[#This Row],[Kč5]]+Tabulka17810[[#This Row],[Kč6]]</f>
        <v>0</v>
      </c>
    </row>
    <row r="27" spans="1:22" x14ac:dyDescent="0.25">
      <c r="A27" s="340" t="s">
        <v>72</v>
      </c>
      <c r="B27" s="340" t="s">
        <v>89</v>
      </c>
      <c r="C27" s="341" t="s">
        <v>49</v>
      </c>
      <c r="D27" s="342">
        <v>8.3699999999999992</v>
      </c>
      <c r="E27" s="347">
        <v>32422.71</v>
      </c>
      <c r="F27" s="341" t="s">
        <v>52</v>
      </c>
      <c r="G27" s="344">
        <v>1.38</v>
      </c>
      <c r="H27" s="345">
        <v>10817.4</v>
      </c>
      <c r="I27" s="346" t="s">
        <v>50</v>
      </c>
      <c r="J27" s="344">
        <v>0.78</v>
      </c>
      <c r="K27" s="345">
        <v>5929</v>
      </c>
      <c r="L27" s="346" t="s">
        <v>51</v>
      </c>
      <c r="M27" s="344"/>
      <c r="N27" s="347">
        <v>2093.3000000000002</v>
      </c>
      <c r="O27" s="341" t="s">
        <v>10</v>
      </c>
      <c r="P27" s="348">
        <v>0</v>
      </c>
      <c r="Q27" s="349"/>
      <c r="R27" s="341" t="s">
        <v>9</v>
      </c>
      <c r="S27" s="346">
        <v>0.54</v>
      </c>
      <c r="T27" s="350">
        <v>2855.6</v>
      </c>
      <c r="U27" s="351">
        <f>Tabulka17810[[#This Row],[Tuny]]+Tabulka17810[[#This Row],[Tuny2]]+Tabulka17810[[#This Row],[Tuny3]]+Tabulka17810[[#This Row],[Tuny4]]+Tabulka17810[[#This Row],[Tuny5]]+Tabulka17810[[#This Row],[Tuny6]]</f>
        <v>11.07</v>
      </c>
      <c r="V27" s="352">
        <f>Tabulka17810[[#This Row],[Kč]]+Tabulka17810[[#This Row],[Kč2]]+Tabulka17810[[#This Row],[Kč3]]+Tabulka17810[[#This Row],[Kč4]]+Tabulka17810[[#This Row],[Kč5]]+Tabulka17810[[#This Row],[Kč6]]</f>
        <v>54118.01</v>
      </c>
    </row>
    <row r="28" spans="1:22" x14ac:dyDescent="0.25">
      <c r="A28" s="353" t="s">
        <v>72</v>
      </c>
      <c r="B28" s="353" t="s">
        <v>90</v>
      </c>
      <c r="C28" s="354"/>
      <c r="D28" s="355"/>
      <c r="E28" s="356"/>
      <c r="F28" s="354"/>
      <c r="G28" s="357"/>
      <c r="H28" s="358"/>
      <c r="I28" s="355"/>
      <c r="J28" s="357"/>
      <c r="K28" s="358"/>
      <c r="L28" s="355"/>
      <c r="M28" s="357"/>
      <c r="N28" s="359"/>
      <c r="O28" s="354" t="s">
        <v>10</v>
      </c>
      <c r="P28" s="360">
        <v>0.24</v>
      </c>
      <c r="Q28" s="361">
        <v>1440</v>
      </c>
      <c r="R28" s="354"/>
      <c r="S28" s="355"/>
      <c r="T28" s="362"/>
      <c r="U28" s="363">
        <f>Tabulka17810[[#This Row],[Tuny]]+Tabulka17810[[#This Row],[Tuny2]]+Tabulka17810[[#This Row],[Tuny3]]+Tabulka17810[[#This Row],[Tuny4]]+Tabulka17810[[#This Row],[Tuny5]]+Tabulka17810[[#This Row],[Tuny6]]</f>
        <v>0.24</v>
      </c>
      <c r="V28" s="364">
        <f>Tabulka17810[[#This Row],[Kč]]+Tabulka17810[[#This Row],[Kč2]]+Tabulka17810[[#This Row],[Kč3]]+Tabulka17810[[#This Row],[Kč4]]+Tabulka17810[[#This Row],[Kč5]]+Tabulka17810[[#This Row],[Kč6]]</f>
        <v>1440</v>
      </c>
    </row>
    <row r="29" spans="1:22" x14ac:dyDescent="0.25">
      <c r="A29" s="353"/>
      <c r="B29" s="353" t="s">
        <v>92</v>
      </c>
      <c r="C29" s="354"/>
      <c r="D29" s="355"/>
      <c r="E29" s="356"/>
      <c r="F29" s="354"/>
      <c r="G29" s="357"/>
      <c r="H29" s="358"/>
      <c r="I29" s="355"/>
      <c r="J29" s="357"/>
      <c r="K29" s="358"/>
      <c r="L29" s="355"/>
      <c r="M29" s="357"/>
      <c r="N29" s="359"/>
      <c r="O29" s="354"/>
      <c r="P29" s="360"/>
      <c r="Q29" s="361"/>
      <c r="R29" s="354"/>
      <c r="S29" s="355"/>
      <c r="T29" s="362"/>
      <c r="U29" s="363">
        <f>Tabulka17810[[#This Row],[Tuny]]+Tabulka17810[[#This Row],[Tuny2]]+Tabulka17810[[#This Row],[Tuny3]]+Tabulka17810[[#This Row],[Tuny4]]+Tabulka17810[[#This Row],[Tuny5]]+Tabulka17810[[#This Row],[Tuny6]]</f>
        <v>0</v>
      </c>
      <c r="V29" s="364">
        <f>Tabulka17810[[#This Row],[Kč]]+Tabulka17810[[#This Row],[Kč2]]+Tabulka17810[[#This Row],[Kč3]]+Tabulka17810[[#This Row],[Kč4]]+Tabulka17810[[#This Row],[Kč5]]+Tabulka17810[[#This Row],[Kč6]]</f>
        <v>0</v>
      </c>
    </row>
    <row r="30" spans="1:22" x14ac:dyDescent="0.25">
      <c r="A30" s="385"/>
      <c r="B30" s="385" t="s">
        <v>89</v>
      </c>
      <c r="C30" s="386"/>
      <c r="D30" s="387"/>
      <c r="E30" s="388"/>
      <c r="F30" s="386"/>
      <c r="G30" s="389"/>
      <c r="H30" s="390"/>
      <c r="I30" s="387"/>
      <c r="J30" s="389"/>
      <c r="K30" s="390"/>
      <c r="L30" s="387"/>
      <c r="M30" s="389"/>
      <c r="N30" s="391"/>
      <c r="O30" s="386"/>
      <c r="P30" s="392"/>
      <c r="Q30" s="393"/>
      <c r="R30" s="386" t="s">
        <v>17</v>
      </c>
      <c r="S30" s="387">
        <v>1.1399999999999999</v>
      </c>
      <c r="T30" s="394">
        <v>4418.08</v>
      </c>
      <c r="U30" s="395">
        <f>Tabulka17810[[#This Row],[Tuny]]+Tabulka17810[[#This Row],[Tuny2]]+Tabulka17810[[#This Row],[Tuny3]]+Tabulka17810[[#This Row],[Tuny4]]+Tabulka17810[[#This Row],[Tuny5]]+Tabulka17810[[#This Row],[Tuny6]]</f>
        <v>1.1399999999999999</v>
      </c>
      <c r="V30" s="396">
        <f>Tabulka17810[[#This Row],[Kč]]+Tabulka17810[[#This Row],[Kč2]]+Tabulka17810[[#This Row],[Kč3]]+Tabulka17810[[#This Row],[Kč4]]+Tabulka17810[[#This Row],[Kč5]]+Tabulka17810[[#This Row],[Kč6]]</f>
        <v>4418.08</v>
      </c>
    </row>
    <row r="31" spans="1:22" x14ac:dyDescent="0.25">
      <c r="A31" s="397" t="s">
        <v>73</v>
      </c>
      <c r="B31" s="397" t="s">
        <v>89</v>
      </c>
      <c r="C31" s="341" t="s">
        <v>49</v>
      </c>
      <c r="D31" s="398">
        <v>7.6</v>
      </c>
      <c r="E31" s="399">
        <v>30887.06</v>
      </c>
      <c r="F31" s="400" t="s">
        <v>52</v>
      </c>
      <c r="G31" s="401">
        <v>1.52</v>
      </c>
      <c r="H31" s="402">
        <v>10817.4</v>
      </c>
      <c r="I31" s="357" t="s">
        <v>50</v>
      </c>
      <c r="J31" s="401">
        <v>0.99</v>
      </c>
      <c r="K31" s="402">
        <v>5929</v>
      </c>
      <c r="L31" s="357" t="s">
        <v>51</v>
      </c>
      <c r="M31" s="357"/>
      <c r="N31" s="399">
        <v>2093.3000000000002</v>
      </c>
      <c r="O31" s="400"/>
      <c r="P31" s="380"/>
      <c r="Q31" s="381"/>
      <c r="R31" s="400"/>
      <c r="S31" s="357"/>
      <c r="T31" s="403"/>
      <c r="U31" s="404">
        <f>Tabulka17810[[#This Row],[Tuny]]+Tabulka17810[[#This Row],[Tuny2]]+Tabulka17810[[#This Row],[Tuny3]]+Tabulka17810[[#This Row],[Tuny4]]+Tabulka17810[[#This Row],[Tuny5]]+Tabulka17810[[#This Row],[Tuny6]]</f>
        <v>10.11</v>
      </c>
      <c r="V31" s="405">
        <f>Tabulka17810[[#This Row],[Kč]]+Tabulka17810[[#This Row],[Kč2]]+Tabulka17810[[#This Row],[Kč3]]+Tabulka17810[[#This Row],[Kč4]]+Tabulka17810[[#This Row],[Kč5]]+Tabulka17810[[#This Row],[Kč6]]</f>
        <v>49726.76</v>
      </c>
    </row>
    <row r="32" spans="1:22" x14ac:dyDescent="0.25">
      <c r="A32" s="353" t="s">
        <v>73</v>
      </c>
      <c r="B32" s="353" t="s">
        <v>90</v>
      </c>
      <c r="C32" s="354"/>
      <c r="D32" s="355"/>
      <c r="E32" s="356"/>
      <c r="F32" s="354"/>
      <c r="G32" s="357"/>
      <c r="H32" s="358"/>
      <c r="I32" s="355" t="s">
        <v>50</v>
      </c>
      <c r="J32" s="357"/>
      <c r="K32" s="358"/>
      <c r="L32" s="355"/>
      <c r="M32" s="357"/>
      <c r="N32" s="359"/>
      <c r="O32" s="354" t="s">
        <v>10</v>
      </c>
      <c r="P32" s="360">
        <v>0.56999999999999995</v>
      </c>
      <c r="Q32" s="361">
        <v>5414</v>
      </c>
      <c r="R32" s="354"/>
      <c r="S32" s="355"/>
      <c r="T32" s="362"/>
      <c r="U32" s="363">
        <f>Tabulka17810[[#This Row],[Tuny]]+Tabulka17810[[#This Row],[Tuny2]]+Tabulka17810[[#This Row],[Tuny3]]+Tabulka17810[[#This Row],[Tuny4]]+Tabulka17810[[#This Row],[Tuny5]]+Tabulka17810[[#This Row],[Tuny6]]</f>
        <v>0.56999999999999995</v>
      </c>
      <c r="V32" s="364">
        <f>Tabulka17810[[#This Row],[Kč]]+Tabulka17810[[#This Row],[Kč2]]+Tabulka17810[[#This Row],[Kč3]]+Tabulka17810[[#This Row],[Kč4]]+Tabulka17810[[#This Row],[Kč5]]+Tabulka17810[[#This Row],[Kč6]]</f>
        <v>5414</v>
      </c>
    </row>
    <row r="33" spans="1:22" x14ac:dyDescent="0.25">
      <c r="A33" s="353"/>
      <c r="B33" s="353" t="s">
        <v>92</v>
      </c>
      <c r="C33" s="354"/>
      <c r="D33" s="355"/>
      <c r="E33" s="356"/>
      <c r="F33" s="354"/>
      <c r="G33" s="357"/>
      <c r="H33" s="358"/>
      <c r="I33" s="355"/>
      <c r="J33" s="357"/>
      <c r="K33" s="358"/>
      <c r="L33" s="355"/>
      <c r="M33" s="357"/>
      <c r="N33" s="359"/>
      <c r="O33" s="354"/>
      <c r="P33" s="360"/>
      <c r="Q33" s="361"/>
      <c r="R33" s="354"/>
      <c r="S33" s="355"/>
      <c r="T33" s="362"/>
      <c r="U33" s="363">
        <f>Tabulka17810[[#This Row],[Tuny]]+Tabulka17810[[#This Row],[Tuny2]]+Tabulka17810[[#This Row],[Tuny3]]+Tabulka17810[[#This Row],[Tuny4]]+Tabulka17810[[#This Row],[Tuny5]]+Tabulka17810[[#This Row],[Tuny6]]</f>
        <v>0</v>
      </c>
      <c r="V33" s="364">
        <f>Tabulka17810[[#This Row],[Kč]]+Tabulka17810[[#This Row],[Kč2]]+Tabulka17810[[#This Row],[Kč3]]+Tabulka17810[[#This Row],[Kč4]]+Tabulka17810[[#This Row],[Kč5]]+Tabulka17810[[#This Row],[Kč6]]</f>
        <v>0</v>
      </c>
    </row>
    <row r="34" spans="1:22" x14ac:dyDescent="0.25">
      <c r="A34" s="365"/>
      <c r="B34" s="365"/>
      <c r="C34" s="366"/>
      <c r="D34" s="367"/>
      <c r="E34" s="368"/>
      <c r="F34" s="366"/>
      <c r="G34" s="369"/>
      <c r="H34" s="370"/>
      <c r="I34" s="367"/>
      <c r="J34" s="369"/>
      <c r="K34" s="370"/>
      <c r="L34" s="367"/>
      <c r="M34" s="369"/>
      <c r="N34" s="371"/>
      <c r="O34" s="366"/>
      <c r="P34" s="372"/>
      <c r="Q34" s="373"/>
      <c r="R34" s="366"/>
      <c r="S34" s="367"/>
      <c r="T34" s="374"/>
      <c r="U34" s="375">
        <f>Tabulka17810[[#This Row],[Tuny]]+Tabulka17810[[#This Row],[Tuny2]]+Tabulka17810[[#This Row],[Tuny3]]+Tabulka17810[[#This Row],[Tuny4]]+Tabulka17810[[#This Row],[Tuny5]]+Tabulka17810[[#This Row],[Tuny6]]</f>
        <v>0</v>
      </c>
      <c r="V34" s="376">
        <f>Tabulka17810[[#This Row],[Kč]]+Tabulka17810[[#This Row],[Kč2]]+Tabulka17810[[#This Row],[Kč3]]+Tabulka17810[[#This Row],[Kč4]]+Tabulka17810[[#This Row],[Kč5]]+Tabulka17810[[#This Row],[Kč6]]</f>
        <v>0</v>
      </c>
    </row>
    <row r="35" spans="1:22" x14ac:dyDescent="0.25">
      <c r="A35" s="340" t="s">
        <v>74</v>
      </c>
      <c r="B35" s="340" t="s">
        <v>89</v>
      </c>
      <c r="C35" s="341" t="s">
        <v>49</v>
      </c>
      <c r="D35" s="342">
        <v>8.2100000000000009</v>
      </c>
      <c r="E35" s="347">
        <v>32103.62</v>
      </c>
      <c r="F35" s="341" t="s">
        <v>52</v>
      </c>
      <c r="G35" s="344">
        <v>1.43</v>
      </c>
      <c r="H35" s="345">
        <v>10817.4</v>
      </c>
      <c r="I35" s="346" t="s">
        <v>50</v>
      </c>
      <c r="J35" s="344">
        <v>0.67</v>
      </c>
      <c r="K35" s="345">
        <v>5929</v>
      </c>
      <c r="L35" s="346" t="s">
        <v>51</v>
      </c>
      <c r="M35" s="346">
        <v>3.0419999999999998</v>
      </c>
      <c r="N35" s="347">
        <v>2093.3000000000002</v>
      </c>
      <c r="O35" s="341"/>
      <c r="P35" s="348"/>
      <c r="Q35" s="349"/>
      <c r="R35" s="341"/>
      <c r="S35" s="346"/>
      <c r="T35" s="350"/>
      <c r="U35" s="351">
        <f>Tabulka17810[[#This Row],[Tuny]]+Tabulka17810[[#This Row],[Tuny2]]+Tabulka17810[[#This Row],[Tuny3]]+Tabulka17810[[#This Row],[Tuny4]]+Tabulka17810[[#This Row],[Tuny5]]+Tabulka17810[[#This Row],[Tuny6]]</f>
        <v>13.352</v>
      </c>
      <c r="V35" s="352">
        <f>Tabulka17810[[#This Row],[Kč]]+Tabulka17810[[#This Row],[Kč2]]+Tabulka17810[[#This Row],[Kč3]]+Tabulka17810[[#This Row],[Kč4]]+Tabulka17810[[#This Row],[Kč5]]+Tabulka17810[[#This Row],[Kč6]]</f>
        <v>50943.32</v>
      </c>
    </row>
    <row r="36" spans="1:22" x14ac:dyDescent="0.25">
      <c r="A36" s="353" t="s">
        <v>74</v>
      </c>
      <c r="B36" s="353" t="s">
        <v>90</v>
      </c>
      <c r="C36" s="354"/>
      <c r="D36" s="355"/>
      <c r="E36" s="356"/>
      <c r="F36" s="354"/>
      <c r="G36" s="357"/>
      <c r="H36" s="358"/>
      <c r="I36" s="355"/>
      <c r="J36" s="357"/>
      <c r="K36" s="358"/>
      <c r="L36" s="355"/>
      <c r="M36" s="357"/>
      <c r="N36" s="359"/>
      <c r="O36" s="354" t="s">
        <v>10</v>
      </c>
      <c r="P36" s="360">
        <v>0.14000000000000001</v>
      </c>
      <c r="Q36" s="361">
        <v>1330</v>
      </c>
      <c r="R36" s="354"/>
      <c r="S36" s="355"/>
      <c r="T36" s="362"/>
      <c r="U36" s="363">
        <f>Tabulka17810[[#This Row],[Tuny]]+Tabulka17810[[#This Row],[Tuny2]]+Tabulka17810[[#This Row],[Tuny3]]+Tabulka17810[[#This Row],[Tuny4]]+Tabulka17810[[#This Row],[Tuny5]]+Tabulka17810[[#This Row],[Tuny6]]</f>
        <v>0.14000000000000001</v>
      </c>
      <c r="V36" s="364">
        <f>Tabulka17810[[#This Row],[Kč]]+Tabulka17810[[#This Row],[Kč2]]+Tabulka17810[[#This Row],[Kč3]]+Tabulka17810[[#This Row],[Kč4]]+Tabulka17810[[#This Row],[Kč5]]+Tabulka17810[[#This Row],[Kč6]]</f>
        <v>1330</v>
      </c>
    </row>
    <row r="37" spans="1:22" x14ac:dyDescent="0.25">
      <c r="A37" s="353"/>
      <c r="B37" s="353" t="s">
        <v>92</v>
      </c>
      <c r="C37" s="354"/>
      <c r="D37" s="355"/>
      <c r="E37" s="356"/>
      <c r="F37" s="354"/>
      <c r="G37" s="357"/>
      <c r="H37" s="358"/>
      <c r="I37" s="355"/>
      <c r="J37" s="357"/>
      <c r="K37" s="358"/>
      <c r="L37" s="355"/>
      <c r="M37" s="357"/>
      <c r="N37" s="359"/>
      <c r="O37" s="354"/>
      <c r="P37" s="360"/>
      <c r="Q37" s="361"/>
      <c r="R37" s="354"/>
      <c r="S37" s="355"/>
      <c r="T37" s="362"/>
      <c r="U37" s="363">
        <f>Tabulka17810[[#This Row],[Tuny]]+Tabulka17810[[#This Row],[Tuny2]]+Tabulka17810[[#This Row],[Tuny3]]+Tabulka17810[[#This Row],[Tuny4]]+Tabulka17810[[#This Row],[Tuny5]]+Tabulka17810[[#This Row],[Tuny6]]</f>
        <v>0</v>
      </c>
      <c r="V37" s="364">
        <f>Tabulka17810[[#This Row],[Kč]]+Tabulka17810[[#This Row],[Kč2]]+Tabulka17810[[#This Row],[Kč3]]+Tabulka17810[[#This Row],[Kč4]]+Tabulka17810[[#This Row],[Kč5]]+Tabulka17810[[#This Row],[Kč6]]</f>
        <v>0</v>
      </c>
    </row>
    <row r="38" spans="1:22" x14ac:dyDescent="0.25">
      <c r="A38" s="365"/>
      <c r="B38" s="365"/>
      <c r="C38" s="366"/>
      <c r="D38" s="367"/>
      <c r="E38" s="368"/>
      <c r="F38" s="366"/>
      <c r="G38" s="369"/>
      <c r="H38" s="370"/>
      <c r="I38" s="367"/>
      <c r="J38" s="369"/>
      <c r="K38" s="370"/>
      <c r="L38" s="367"/>
      <c r="M38" s="369"/>
      <c r="N38" s="371"/>
      <c r="O38" s="366"/>
      <c r="P38" s="372"/>
      <c r="Q38" s="373"/>
      <c r="R38" s="366"/>
      <c r="S38" s="367"/>
      <c r="T38" s="374"/>
      <c r="U38" s="375">
        <f>Tabulka17810[[#This Row],[Tuny]]+Tabulka17810[[#This Row],[Tuny2]]+Tabulka17810[[#This Row],[Tuny3]]+Tabulka17810[[#This Row],[Tuny4]]+Tabulka17810[[#This Row],[Tuny5]]+Tabulka17810[[#This Row],[Tuny6]]</f>
        <v>0</v>
      </c>
      <c r="V38" s="376">
        <f>Tabulka17810[[#This Row],[Kč]]+Tabulka17810[[#This Row],[Kč2]]+Tabulka17810[[#This Row],[Kč3]]+Tabulka17810[[#This Row],[Kč4]]+Tabulka17810[[#This Row],[Kč5]]+Tabulka17810[[#This Row],[Kč6]]</f>
        <v>0</v>
      </c>
    </row>
    <row r="39" spans="1:22" x14ac:dyDescent="0.25">
      <c r="A39" s="340" t="s">
        <v>75</v>
      </c>
      <c r="B39" s="340" t="s">
        <v>89</v>
      </c>
      <c r="C39" s="341" t="s">
        <v>49</v>
      </c>
      <c r="D39" s="342">
        <v>12.58</v>
      </c>
      <c r="E39" s="347">
        <v>48683.94</v>
      </c>
      <c r="F39" s="341" t="s">
        <v>52</v>
      </c>
      <c r="G39" s="344">
        <v>1.34</v>
      </c>
      <c r="H39" s="345">
        <v>10817.4</v>
      </c>
      <c r="I39" s="346" t="s">
        <v>50</v>
      </c>
      <c r="J39" s="344">
        <v>0.66</v>
      </c>
      <c r="K39" s="345">
        <v>5929</v>
      </c>
      <c r="L39" s="346" t="s">
        <v>51</v>
      </c>
      <c r="M39" s="346"/>
      <c r="N39" s="347">
        <v>2093.3000000000002</v>
      </c>
      <c r="O39" s="341" t="s">
        <v>10</v>
      </c>
      <c r="P39" s="348">
        <v>5</v>
      </c>
      <c r="Q39" s="349">
        <v>26677.01</v>
      </c>
      <c r="R39" s="341" t="s">
        <v>9</v>
      </c>
      <c r="S39" s="346">
        <v>0.71</v>
      </c>
      <c r="T39" s="350">
        <v>18676.349999999999</v>
      </c>
      <c r="U39" s="351">
        <f>Tabulka17810[[#This Row],[Tuny]]+Tabulka17810[[#This Row],[Tuny2]]+Tabulka17810[[#This Row],[Tuny3]]+Tabulka17810[[#This Row],[Tuny4]]+Tabulka17810[[#This Row],[Tuny5]]+Tabulka17810[[#This Row],[Tuny6]]</f>
        <v>20.29</v>
      </c>
      <c r="V39" s="352">
        <f>Tabulka17810[[#This Row],[Kč]]+Tabulka17810[[#This Row],[Kč2]]+Tabulka17810[[#This Row],[Kč3]]+Tabulka17810[[#This Row],[Kč4]]+Tabulka17810[[#This Row],[Kč5]]+Tabulka17810[[#This Row],[Kč6]]</f>
        <v>112877</v>
      </c>
    </row>
    <row r="40" spans="1:22" x14ac:dyDescent="0.25">
      <c r="A40" s="353" t="s">
        <v>75</v>
      </c>
      <c r="B40" s="353" t="s">
        <v>90</v>
      </c>
      <c r="C40" s="354"/>
      <c r="D40" s="355"/>
      <c r="E40" s="356"/>
      <c r="F40" s="354"/>
      <c r="G40" s="357"/>
      <c r="H40" s="358"/>
      <c r="I40" s="355"/>
      <c r="J40" s="357"/>
      <c r="K40" s="358"/>
      <c r="L40" s="355"/>
      <c r="M40" s="357"/>
      <c r="N40" s="359"/>
      <c r="O40" s="354" t="s">
        <v>10</v>
      </c>
      <c r="P40" s="360">
        <v>0.56999999999999995</v>
      </c>
      <c r="Q40" s="361">
        <v>5414</v>
      </c>
      <c r="R40" s="354"/>
      <c r="S40" s="355"/>
      <c r="T40" s="362"/>
      <c r="U40" s="363">
        <f>Tabulka17810[[#This Row],[Tuny]]+Tabulka17810[[#This Row],[Tuny2]]+Tabulka17810[[#This Row],[Tuny3]]+Tabulka17810[[#This Row],[Tuny4]]+Tabulka17810[[#This Row],[Tuny5]]+Tabulka17810[[#This Row],[Tuny6]]</f>
        <v>0.56999999999999995</v>
      </c>
      <c r="V40" s="364">
        <f>Tabulka17810[[#This Row],[Kč]]+Tabulka17810[[#This Row],[Kč2]]+Tabulka17810[[#This Row],[Kč3]]+Tabulka17810[[#This Row],[Kč4]]+Tabulka17810[[#This Row],[Kč5]]+Tabulka17810[[#This Row],[Kč6]]</f>
        <v>5414</v>
      </c>
    </row>
    <row r="41" spans="1:22" x14ac:dyDescent="0.25">
      <c r="A41" s="353"/>
      <c r="B41" s="353" t="s">
        <v>92</v>
      </c>
      <c r="C41" s="354"/>
      <c r="D41" s="355"/>
      <c r="E41" s="356"/>
      <c r="F41" s="354"/>
      <c r="G41" s="357"/>
      <c r="H41" s="358"/>
      <c r="I41" s="355"/>
      <c r="J41" s="357"/>
      <c r="K41" s="358"/>
      <c r="L41" s="355"/>
      <c r="M41" s="357"/>
      <c r="N41" s="359"/>
      <c r="O41" s="354"/>
      <c r="P41" s="360"/>
      <c r="Q41" s="361"/>
      <c r="R41" s="354"/>
      <c r="S41" s="355"/>
      <c r="T41" s="362"/>
      <c r="U41" s="363">
        <f>Tabulka17810[[#This Row],[Tuny]]+Tabulka17810[[#This Row],[Tuny2]]+Tabulka17810[[#This Row],[Tuny3]]+Tabulka17810[[#This Row],[Tuny4]]+Tabulka17810[[#This Row],[Tuny5]]+Tabulka17810[[#This Row],[Tuny6]]</f>
        <v>0</v>
      </c>
      <c r="V41" s="364">
        <f>Tabulka17810[[#This Row],[Kč]]+Tabulka17810[[#This Row],[Kč2]]+Tabulka17810[[#This Row],[Kč3]]+Tabulka17810[[#This Row],[Kč4]]+Tabulka17810[[#This Row],[Kč5]]+Tabulka17810[[#This Row],[Kč6]]</f>
        <v>0</v>
      </c>
    </row>
    <row r="42" spans="1:22" x14ac:dyDescent="0.25">
      <c r="A42" s="353"/>
      <c r="B42" s="353" t="s">
        <v>91</v>
      </c>
      <c r="C42" s="354"/>
      <c r="D42" s="355"/>
      <c r="E42" s="356"/>
      <c r="F42" s="354"/>
      <c r="G42" s="357"/>
      <c r="H42" s="358"/>
      <c r="I42" s="355"/>
      <c r="J42" s="357"/>
      <c r="K42" s="358"/>
      <c r="L42" s="355"/>
      <c r="M42" s="357"/>
      <c r="N42" s="359"/>
      <c r="O42" s="354"/>
      <c r="P42" s="360"/>
      <c r="Q42" s="361"/>
      <c r="R42" s="354" t="s">
        <v>11</v>
      </c>
      <c r="S42" s="355">
        <v>40</v>
      </c>
      <c r="T42" s="362"/>
      <c r="U42" s="363">
        <f>Tabulka17810[[#This Row],[Tuny]]+Tabulka17810[[#This Row],[Tuny2]]+Tabulka17810[[#This Row],[Tuny3]]+Tabulka17810[[#This Row],[Tuny4]]+Tabulka17810[[#This Row],[Tuny5]]+Tabulka17810[[#This Row],[Tuny6]]</f>
        <v>40</v>
      </c>
      <c r="V42" s="364">
        <f>Tabulka17810[[#This Row],[Kč]]+Tabulka17810[[#This Row],[Kč2]]+Tabulka17810[[#This Row],[Kč3]]+Tabulka17810[[#This Row],[Kč4]]+Tabulka17810[[#This Row],[Kč5]]+Tabulka17810[[#This Row],[Kč6]]</f>
        <v>0</v>
      </c>
    </row>
    <row r="43" spans="1:22" x14ac:dyDescent="0.25">
      <c r="A43" s="365"/>
      <c r="B43" s="365"/>
      <c r="C43" s="366"/>
      <c r="D43" s="367"/>
      <c r="E43" s="368"/>
      <c r="F43" s="366"/>
      <c r="G43" s="369"/>
      <c r="H43" s="370"/>
      <c r="I43" s="367"/>
      <c r="J43" s="369"/>
      <c r="K43" s="370"/>
      <c r="L43" s="367"/>
      <c r="M43" s="369"/>
      <c r="N43" s="371"/>
      <c r="O43" s="366"/>
      <c r="P43" s="372"/>
      <c r="Q43" s="373"/>
      <c r="R43" s="366"/>
      <c r="S43" s="367"/>
      <c r="T43" s="374"/>
      <c r="U43" s="375">
        <f>Tabulka17810[[#This Row],[Tuny]]+Tabulka17810[[#This Row],[Tuny2]]+Tabulka17810[[#This Row],[Tuny3]]+Tabulka17810[[#This Row],[Tuny4]]+Tabulka17810[[#This Row],[Tuny5]]+Tabulka17810[[#This Row],[Tuny6]]</f>
        <v>0</v>
      </c>
      <c r="V43" s="376">
        <f>Tabulka17810[[#This Row],[Kč]]+Tabulka17810[[#This Row],[Kč2]]+Tabulka17810[[#This Row],[Kč3]]+Tabulka17810[[#This Row],[Kč4]]+Tabulka17810[[#This Row],[Kč5]]+Tabulka17810[[#This Row],[Kč6]]</f>
        <v>0</v>
      </c>
    </row>
    <row r="44" spans="1:22" x14ac:dyDescent="0.25">
      <c r="A44" s="340" t="s">
        <v>76</v>
      </c>
      <c r="B44" s="340" t="s">
        <v>89</v>
      </c>
      <c r="C44" s="341" t="s">
        <v>49</v>
      </c>
      <c r="D44" s="342">
        <v>8.86</v>
      </c>
      <c r="E44" s="347">
        <v>33399.94</v>
      </c>
      <c r="F44" s="341" t="s">
        <v>52</v>
      </c>
      <c r="G44" s="344">
        <v>1.36</v>
      </c>
      <c r="H44" s="345">
        <v>11083.6</v>
      </c>
      <c r="I44" s="346" t="s">
        <v>50</v>
      </c>
      <c r="J44" s="344">
        <v>0.68</v>
      </c>
      <c r="K44" s="345">
        <v>5929</v>
      </c>
      <c r="L44" s="346" t="s">
        <v>51</v>
      </c>
      <c r="M44" s="346"/>
      <c r="N44" s="347">
        <v>2093.3000000000002</v>
      </c>
      <c r="O44" s="341"/>
      <c r="P44" s="348"/>
      <c r="Q44" s="349"/>
      <c r="R44" s="341"/>
      <c r="S44" s="346"/>
      <c r="T44" s="350"/>
      <c r="U44" s="351">
        <f>Tabulka17810[[#This Row],[Tuny]]+Tabulka17810[[#This Row],[Tuny2]]+Tabulka17810[[#This Row],[Tuny3]]+Tabulka17810[[#This Row],[Tuny4]]+Tabulka17810[[#This Row],[Tuny5]]+Tabulka17810[[#This Row],[Tuny6]]</f>
        <v>10.899999999999999</v>
      </c>
      <c r="V44" s="352">
        <f>Tabulka17810[[#This Row],[Kč]]+Tabulka17810[[#This Row],[Kč2]]+Tabulka17810[[#This Row],[Kč3]]+Tabulka17810[[#This Row],[Kč4]]+Tabulka17810[[#This Row],[Kč5]]+Tabulka17810[[#This Row],[Kč6]]</f>
        <v>52505.840000000004</v>
      </c>
    </row>
    <row r="45" spans="1:22" x14ac:dyDescent="0.25">
      <c r="A45" s="353" t="s">
        <v>76</v>
      </c>
      <c r="B45" s="353" t="s">
        <v>90</v>
      </c>
      <c r="C45" s="354"/>
      <c r="D45" s="355"/>
      <c r="E45" s="356"/>
      <c r="F45" s="354"/>
      <c r="G45" s="357"/>
      <c r="H45" s="358"/>
      <c r="I45" s="355"/>
      <c r="J45" s="357"/>
      <c r="K45" s="358"/>
      <c r="L45" s="355"/>
      <c r="M45" s="357"/>
      <c r="N45" s="359"/>
      <c r="O45" s="354" t="s">
        <v>10</v>
      </c>
      <c r="P45" s="360">
        <v>0.6</v>
      </c>
      <c r="Q45" s="361">
        <v>5699</v>
      </c>
      <c r="R45" s="354"/>
      <c r="S45" s="355"/>
      <c r="T45" s="362"/>
      <c r="U45" s="363">
        <f>Tabulka17810[[#This Row],[Tuny]]+Tabulka17810[[#This Row],[Tuny2]]+Tabulka17810[[#This Row],[Tuny3]]+Tabulka17810[[#This Row],[Tuny4]]+Tabulka17810[[#This Row],[Tuny5]]+Tabulka17810[[#This Row],[Tuny6]]</f>
        <v>0.6</v>
      </c>
      <c r="V45" s="364">
        <f>Tabulka17810[[#This Row],[Kč]]+Tabulka17810[[#This Row],[Kč2]]+Tabulka17810[[#This Row],[Kč3]]+Tabulka17810[[#This Row],[Kč4]]+Tabulka17810[[#This Row],[Kč5]]+Tabulka17810[[#This Row],[Kč6]]</f>
        <v>5699</v>
      </c>
    </row>
    <row r="46" spans="1:22" x14ac:dyDescent="0.25">
      <c r="A46" s="353"/>
      <c r="B46" s="353" t="s">
        <v>92</v>
      </c>
      <c r="C46" s="354"/>
      <c r="D46" s="355"/>
      <c r="E46" s="356"/>
      <c r="F46" s="354"/>
      <c r="G46" s="357"/>
      <c r="H46" s="358"/>
      <c r="I46" s="355"/>
      <c r="J46" s="357"/>
      <c r="K46" s="358"/>
      <c r="L46" s="355"/>
      <c r="M46" s="357"/>
      <c r="N46" s="359"/>
      <c r="O46" s="354"/>
      <c r="P46" s="360"/>
      <c r="Q46" s="361"/>
      <c r="R46" s="354"/>
      <c r="S46" s="355"/>
      <c r="T46" s="362"/>
      <c r="U46" s="363">
        <f>Tabulka17810[[#This Row],[Tuny]]+Tabulka17810[[#This Row],[Tuny2]]+Tabulka17810[[#This Row],[Tuny3]]+Tabulka17810[[#This Row],[Tuny4]]+Tabulka17810[[#This Row],[Tuny5]]+Tabulka17810[[#This Row],[Tuny6]]</f>
        <v>0</v>
      </c>
      <c r="V46" s="364">
        <f>Tabulka17810[[#This Row],[Kč]]+Tabulka17810[[#This Row],[Kč2]]+Tabulka17810[[#This Row],[Kč3]]+Tabulka17810[[#This Row],[Kč4]]+Tabulka17810[[#This Row],[Kč5]]+Tabulka17810[[#This Row],[Kč6]]</f>
        <v>0</v>
      </c>
    </row>
    <row r="47" spans="1:22" x14ac:dyDescent="0.25">
      <c r="A47" s="365"/>
      <c r="B47" s="365"/>
      <c r="C47" s="366"/>
      <c r="D47" s="367"/>
      <c r="E47" s="368"/>
      <c r="F47" s="366"/>
      <c r="G47" s="369"/>
      <c r="H47" s="370"/>
      <c r="I47" s="367"/>
      <c r="J47" s="369"/>
      <c r="K47" s="370"/>
      <c r="L47" s="367"/>
      <c r="M47" s="369"/>
      <c r="N47" s="371"/>
      <c r="O47" s="366"/>
      <c r="P47" s="372"/>
      <c r="Q47" s="373"/>
      <c r="R47" s="366"/>
      <c r="S47" s="367"/>
      <c r="T47" s="374"/>
      <c r="U47" s="375">
        <f>Tabulka17810[[#This Row],[Tuny]]+Tabulka17810[[#This Row],[Tuny2]]+Tabulka17810[[#This Row],[Tuny3]]+Tabulka17810[[#This Row],[Tuny4]]+Tabulka17810[[#This Row],[Tuny5]]+Tabulka17810[[#This Row],[Tuny6]]</f>
        <v>0</v>
      </c>
      <c r="V47" s="376">
        <f>Tabulka17810[[#This Row],[Kč]]+Tabulka17810[[#This Row],[Kč2]]+Tabulka17810[[#This Row],[Kč3]]+Tabulka17810[[#This Row],[Kč4]]+Tabulka17810[[#This Row],[Kč5]]+Tabulka17810[[#This Row],[Kč6]]</f>
        <v>0</v>
      </c>
    </row>
    <row r="48" spans="1:22" x14ac:dyDescent="0.25">
      <c r="A48" s="397" t="s">
        <v>77</v>
      </c>
      <c r="B48" s="397" t="s">
        <v>89</v>
      </c>
      <c r="C48" s="341" t="s">
        <v>49</v>
      </c>
      <c r="D48" s="398">
        <v>8.69</v>
      </c>
      <c r="E48" s="399">
        <v>39030.910000000003</v>
      </c>
      <c r="F48" s="400" t="s">
        <v>52</v>
      </c>
      <c r="G48" s="401">
        <v>1.42</v>
      </c>
      <c r="H48" s="402">
        <v>10817.4</v>
      </c>
      <c r="I48" s="357" t="s">
        <v>50</v>
      </c>
      <c r="J48" s="401">
        <v>0.72</v>
      </c>
      <c r="K48" s="402">
        <v>5929</v>
      </c>
      <c r="L48" s="357" t="s">
        <v>51</v>
      </c>
      <c r="M48" s="357">
        <v>2.8445999999999998</v>
      </c>
      <c r="N48" s="399">
        <v>2093.3000000000002</v>
      </c>
      <c r="O48" s="400"/>
      <c r="P48" s="360"/>
      <c r="Q48" s="361"/>
      <c r="R48" s="400"/>
      <c r="S48" s="150"/>
      <c r="T48" s="403"/>
      <c r="U48" s="404">
        <f>Tabulka17810[[#This Row],[Tuny]]+Tabulka17810[[#This Row],[Tuny2]]+Tabulka17810[[#This Row],[Tuny3]]+Tabulka17810[[#This Row],[Tuny4]]+Tabulka17810[[#This Row],[Tuny5]]+Tabulka17810[[#This Row],[Tuny6]]</f>
        <v>13.6746</v>
      </c>
      <c r="V48" s="405">
        <f>Tabulka17810[[#This Row],[Kč]]+Tabulka17810[[#This Row],[Kč2]]+Tabulka17810[[#This Row],[Kč3]]+Tabulka17810[[#This Row],[Kč4]]+Tabulka17810[[#This Row],[Kč5]]+Tabulka17810[[#This Row],[Kč6]]</f>
        <v>57870.610000000008</v>
      </c>
    </row>
    <row r="49" spans="1:22" x14ac:dyDescent="0.25">
      <c r="A49" s="353" t="s">
        <v>77</v>
      </c>
      <c r="B49" s="353" t="s">
        <v>90</v>
      </c>
      <c r="C49" s="354"/>
      <c r="D49" s="406"/>
      <c r="E49" s="407"/>
      <c r="F49" s="354"/>
      <c r="G49" s="355"/>
      <c r="H49" s="408"/>
      <c r="I49" s="355"/>
      <c r="J49" s="357"/>
      <c r="K49" s="358"/>
      <c r="L49" s="355"/>
      <c r="M49" s="357"/>
      <c r="N49" s="359"/>
      <c r="O49" s="354"/>
      <c r="P49" s="360"/>
      <c r="Q49" s="381"/>
      <c r="R49" s="354"/>
      <c r="S49" s="355"/>
      <c r="T49" s="362"/>
      <c r="U49" s="363">
        <f>Tabulka17810[[#This Row],[Tuny]]+Tabulka17810[[#This Row],[Tuny2]]+Tabulka17810[[#This Row],[Tuny3]]+Tabulka17810[[#This Row],[Tuny4]]+Tabulka17810[[#This Row],[Tuny5]]+Tabulka17810[[#This Row],[Tuny6]]</f>
        <v>0</v>
      </c>
      <c r="V49" s="364">
        <f>Tabulka17810[[#This Row],[Kč]]+Tabulka17810[[#This Row],[Kč2]]+Tabulka17810[[#This Row],[Kč3]]+Tabulka17810[[#This Row],[Kč4]]+Tabulka17810[[#This Row],[Kč5]]+Tabulka17810[[#This Row],[Kč6]]</f>
        <v>0</v>
      </c>
    </row>
    <row r="50" spans="1:22" x14ac:dyDescent="0.25">
      <c r="A50" s="353"/>
      <c r="B50" s="353" t="s">
        <v>92</v>
      </c>
      <c r="C50" s="354"/>
      <c r="D50" s="406"/>
      <c r="E50" s="407"/>
      <c r="F50" s="354"/>
      <c r="G50" s="355"/>
      <c r="H50" s="408"/>
      <c r="I50" s="355"/>
      <c r="J50" s="357"/>
      <c r="K50" s="358"/>
      <c r="L50" s="355"/>
      <c r="M50" s="357"/>
      <c r="N50" s="359"/>
      <c r="O50" s="354"/>
      <c r="P50" s="360"/>
      <c r="Q50" s="381"/>
      <c r="R50" s="354"/>
      <c r="S50" s="355"/>
      <c r="T50" s="362"/>
      <c r="U50" s="363">
        <f>Tabulka17810[[#This Row],[Tuny]]+Tabulka17810[[#This Row],[Tuny2]]+Tabulka17810[[#This Row],[Tuny3]]+Tabulka17810[[#This Row],[Tuny4]]+Tabulka17810[[#This Row],[Tuny5]]+Tabulka17810[[#This Row],[Tuny6]]</f>
        <v>0</v>
      </c>
      <c r="V50" s="364">
        <f>Tabulka17810[[#This Row],[Kč]]+Tabulka17810[[#This Row],[Kč2]]+Tabulka17810[[#This Row],[Kč3]]+Tabulka17810[[#This Row],[Kč4]]+Tabulka17810[[#This Row],[Kč5]]+Tabulka17810[[#This Row],[Kč6]]</f>
        <v>0</v>
      </c>
    </row>
    <row r="51" spans="1:22" ht="15.75" thickBot="1" x14ac:dyDescent="0.3">
      <c r="A51" s="543"/>
      <c r="B51" s="543"/>
      <c r="C51" s="544"/>
      <c r="D51" s="545"/>
      <c r="E51" s="546"/>
      <c r="F51" s="544"/>
      <c r="G51" s="545"/>
      <c r="H51" s="547"/>
      <c r="I51" s="545"/>
      <c r="J51" s="548"/>
      <c r="K51" s="549"/>
      <c r="L51" s="545"/>
      <c r="M51" s="548"/>
      <c r="N51" s="550"/>
      <c r="O51" s="544"/>
      <c r="P51" s="551"/>
      <c r="Q51" s="552"/>
      <c r="R51" s="544"/>
      <c r="S51" s="545"/>
      <c r="T51" s="552"/>
      <c r="U51" s="553">
        <f>Tabulka17810[[#This Row],[Tuny]]+Tabulka17810[[#This Row],[Tuny2]]+Tabulka17810[[#This Row],[Tuny3]]+Tabulka17810[[#This Row],[Tuny4]]+Tabulka17810[[#This Row],[Tuny5]]+Tabulka17810[[#This Row],[Tuny6]]</f>
        <v>0</v>
      </c>
      <c r="V51" s="554">
        <f>Tabulka17810[[#This Row],[Kč]]+Tabulka17810[[#This Row],[Kč2]]+Tabulka17810[[#This Row],[Kč3]]+Tabulka17810[[#This Row],[Kč4]]+Tabulka17810[[#This Row],[Kč5]]+Tabulka17810[[#This Row],[Kč6]]</f>
        <v>0</v>
      </c>
    </row>
    <row r="52" spans="1:22" ht="15.75" thickTop="1" x14ac:dyDescent="0.25">
      <c r="A52" s="377" t="s">
        <v>21</v>
      </c>
      <c r="B52" s="377"/>
      <c r="C52" s="378"/>
      <c r="D52" s="537"/>
      <c r="E52" s="379"/>
      <c r="F52" s="378"/>
      <c r="G52" s="537"/>
      <c r="H52" s="538"/>
      <c r="I52" s="537"/>
      <c r="J52" s="539"/>
      <c r="K52" s="540"/>
      <c r="L52" s="537"/>
      <c r="M52" s="539"/>
      <c r="N52" s="541"/>
      <c r="O52" s="378"/>
      <c r="P52" s="542"/>
      <c r="Q52" s="382"/>
      <c r="R52" s="378"/>
      <c r="S52" s="537"/>
      <c r="T52" s="382"/>
      <c r="U52" s="383">
        <f>SUBTOTAL(109,U3:U51)</f>
        <v>251.36539999999997</v>
      </c>
      <c r="V52" s="384">
        <f>SUBTOTAL(109,V3:V51)</f>
        <v>813518.7</v>
      </c>
    </row>
    <row r="53" spans="1:22" x14ac:dyDescent="0.25">
      <c r="A53" s="377"/>
      <c r="B53" s="377"/>
      <c r="C53" s="378"/>
      <c r="D53" s="537"/>
      <c r="E53" s="379"/>
      <c r="F53" s="378"/>
      <c r="G53" s="537"/>
      <c r="H53" s="538"/>
      <c r="I53" s="537"/>
      <c r="J53" s="539"/>
      <c r="K53" s="540"/>
      <c r="L53" s="537"/>
      <c r="M53" s="539"/>
      <c r="N53" s="541"/>
      <c r="O53" s="378"/>
      <c r="P53" s="542"/>
      <c r="Q53" s="382"/>
      <c r="R53" s="378"/>
      <c r="S53" s="537"/>
      <c r="T53" s="382"/>
      <c r="U53" s="383"/>
      <c r="V53" s="384"/>
    </row>
    <row r="54" spans="1:22" x14ac:dyDescent="0.25">
      <c r="A54" s="211" t="s">
        <v>21</v>
      </c>
      <c r="B54" s="211"/>
      <c r="C54" s="212" t="s">
        <v>49</v>
      </c>
      <c r="D54" s="213">
        <f>SUBTOTAL(109,D3:D51)</f>
        <v>109.03</v>
      </c>
      <c r="E54" s="214">
        <f>SUBTOTAL(109,E3:E51)</f>
        <v>428500.54000000004</v>
      </c>
      <c r="F54" s="212" t="s">
        <v>52</v>
      </c>
      <c r="G54" s="213">
        <f>SUBTOTAL(109,G3:G51)</f>
        <v>16.949999999999996</v>
      </c>
      <c r="H54" s="215">
        <f>SUBTOTAL(109,H3:H51)</f>
        <v>135943.49999999997</v>
      </c>
      <c r="I54" s="213" t="s">
        <v>50</v>
      </c>
      <c r="J54" s="213">
        <f>SUBTOTAL(109,J3:J51)</f>
        <v>10.290000000000001</v>
      </c>
      <c r="K54" s="215">
        <f>SUBTOTAL(109,K3:K51)</f>
        <v>72866.2</v>
      </c>
      <c r="L54" s="213" t="s">
        <v>51</v>
      </c>
      <c r="M54" s="213">
        <f>SUBTOTAL(109,M3:M51)</f>
        <v>13.8104</v>
      </c>
      <c r="N54" s="214">
        <f>SUBTOTAL(109,N3:N51)</f>
        <v>23655.499999999996</v>
      </c>
      <c r="O54" s="212" t="s">
        <v>10</v>
      </c>
      <c r="P54" s="216">
        <f>SUBTOTAL(109,P3:P51)</f>
        <v>16.32</v>
      </c>
      <c r="Q54" s="217">
        <f>SUBTOTAL(109,Q3:Q51)</f>
        <v>102820.37999999999</v>
      </c>
      <c r="R54" s="212" t="s">
        <v>17</v>
      </c>
      <c r="S54" s="218">
        <f>SUM(S30)</f>
        <v>1.1399999999999999</v>
      </c>
      <c r="T54" s="217">
        <f>SUM(T30)</f>
        <v>4418.08</v>
      </c>
      <c r="U54" s="219">
        <f>Tabulka17810[[#This Row],[Tuny]]+Tabulka17810[[#This Row],[Tuny2]]+Tabulka17810[[#This Row],[Tuny3]]+Tabulka17810[[#This Row],[Tuny4]]+Tabulka17810[[#This Row],[Tuny5]]+Tabulka17810[[#This Row],[Tuny6]]+P55+S55</f>
        <v>251.36539999999997</v>
      </c>
      <c r="V54" s="220">
        <f>SUM(Tabulka17810[[#This Row],[Kč]]+Tabulka17810[[#This Row],[Kč2]]+Tabulka17810[[#This Row],[Kč3]]+Tabulka17810[[#This Row],[Kč4]]+Tabulka17810[[#This Row],[Kč5]]+Q55+Tabulka17810[[#This Row],[Kč6]]+T55)</f>
        <v>813518.7</v>
      </c>
    </row>
    <row r="55" spans="1:22" x14ac:dyDescent="0.25">
      <c r="A55" s="211"/>
      <c r="B55" s="211"/>
      <c r="C55" s="212"/>
      <c r="D55" s="213"/>
      <c r="E55" s="214"/>
      <c r="F55" s="212"/>
      <c r="G55" s="213"/>
      <c r="H55" s="215"/>
      <c r="I55" s="213"/>
      <c r="J55" s="213"/>
      <c r="K55" s="215"/>
      <c r="L55" s="213"/>
      <c r="M55" s="213"/>
      <c r="N55" s="214"/>
      <c r="O55" s="212" t="s">
        <v>9</v>
      </c>
      <c r="P55" s="216">
        <f>SUM(S15+S19+S27+S39)</f>
        <v>2.4249999999999998</v>
      </c>
      <c r="Q55" s="217">
        <f>SUM(T15+T19+T27+T39)</f>
        <v>45314.5</v>
      </c>
      <c r="R55" s="212" t="s">
        <v>11</v>
      </c>
      <c r="S55" s="498">
        <f>SUM(S22+S42)</f>
        <v>81.400000000000006</v>
      </c>
      <c r="T55" s="217">
        <f>SUM(T22+T42)</f>
        <v>0</v>
      </c>
      <c r="U55" s="219"/>
      <c r="V55" s="220"/>
    </row>
    <row r="56" spans="1:22" x14ac:dyDescent="0.25">
      <c r="A56" s="211"/>
      <c r="B56" s="211"/>
      <c r="C56" s="212"/>
      <c r="D56" s="213"/>
      <c r="E56" s="214"/>
      <c r="F56" s="212"/>
      <c r="G56" s="213"/>
      <c r="H56" s="215"/>
      <c r="I56" s="213"/>
      <c r="J56" s="213"/>
      <c r="K56" s="215"/>
      <c r="L56" s="213"/>
      <c r="M56" s="213"/>
      <c r="N56" s="214"/>
      <c r="O56" s="212"/>
      <c r="P56" s="216"/>
      <c r="Q56" s="217"/>
      <c r="R56" s="212"/>
      <c r="S56" s="213"/>
      <c r="T56" s="217"/>
      <c r="U56" s="219"/>
      <c r="V56" s="220"/>
    </row>
    <row r="57" spans="1:22" x14ac:dyDescent="0.25">
      <c r="A57" s="377"/>
      <c r="B57" s="377"/>
      <c r="C57" s="378"/>
      <c r="D57" s="125"/>
      <c r="E57" s="422"/>
      <c r="F57" s="378"/>
      <c r="G57" s="125"/>
      <c r="H57" s="125"/>
      <c r="I57" s="125"/>
      <c r="J57" s="125"/>
      <c r="K57" s="39"/>
      <c r="L57" s="125"/>
      <c r="M57" s="125"/>
      <c r="N57" s="422"/>
      <c r="O57" s="378"/>
      <c r="P57" s="125"/>
      <c r="Q57" s="382"/>
      <c r="R57" s="378"/>
      <c r="S57" s="125"/>
      <c r="T57" s="382"/>
      <c r="U57" s="383"/>
      <c r="V57" s="384">
        <f>(E54+H54+K54+N54+Q54+Q55+Q56+T55+T56+T54)</f>
        <v>813518.7</v>
      </c>
    </row>
    <row r="58" spans="1:22" x14ac:dyDescent="0.25">
      <c r="E58" s="126"/>
      <c r="H58" s="126"/>
      <c r="K58" s="126"/>
      <c r="N58" s="126"/>
      <c r="Q58" s="339"/>
      <c r="V58" s="126"/>
    </row>
    <row r="59" spans="1:22" x14ac:dyDescent="0.25">
      <c r="B59" s="334" t="s">
        <v>99</v>
      </c>
      <c r="C59" s="334"/>
      <c r="D59" s="334">
        <v>612</v>
      </c>
      <c r="H59" t="s">
        <v>97</v>
      </c>
      <c r="Q59" s="335" t="s">
        <v>101</v>
      </c>
      <c r="R59" s="335"/>
      <c r="S59" s="335"/>
      <c r="T59" s="335"/>
      <c r="U59" s="335"/>
      <c r="V59" s="336">
        <f>SUM(V3:V50)</f>
        <v>813518.7</v>
      </c>
    </row>
    <row r="60" spans="1:22" x14ac:dyDescent="0.25">
      <c r="B60" s="334" t="s">
        <v>100</v>
      </c>
      <c r="C60" s="334"/>
      <c r="D60" s="334">
        <v>40</v>
      </c>
      <c r="H60" t="s">
        <v>98</v>
      </c>
      <c r="Q60" s="335" t="s">
        <v>102</v>
      </c>
      <c r="R60" s="335"/>
      <c r="S60" s="335"/>
      <c r="T60" s="335"/>
      <c r="U60" s="335"/>
      <c r="V60" s="337">
        <f>SUM(D59+D60)</f>
        <v>652</v>
      </c>
    </row>
    <row r="61" spans="1:22" x14ac:dyDescent="0.25">
      <c r="Q61" s="335" t="s">
        <v>103</v>
      </c>
      <c r="R61" s="335"/>
      <c r="S61" s="335"/>
      <c r="T61" s="335"/>
      <c r="U61" s="335"/>
      <c r="V61" s="336">
        <f>V59/V60</f>
        <v>1247.7280674846625</v>
      </c>
    </row>
    <row r="64" spans="1:22" x14ac:dyDescent="0.25">
      <c r="E64" s="500"/>
      <c r="F64" s="500"/>
      <c r="Q64" s="339"/>
    </row>
    <row r="65" spans="6:20" x14ac:dyDescent="0.25">
      <c r="F65" s="500"/>
      <c r="Q65" s="339"/>
    </row>
    <row r="66" spans="6:20" x14ac:dyDescent="0.25">
      <c r="Q66" s="339"/>
      <c r="T66" s="126"/>
    </row>
  </sheetData>
  <mergeCells count="1">
    <mergeCell ref="A1:V1"/>
  </mergeCells>
  <pageMargins left="0.7" right="0.7" top="0.78740157499999996" bottom="0.78740157499999996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F77703-79BB-424F-8735-6FCD4ADCAD34}">
          <x14:formula1>
            <xm:f>Tabulka2!$A$2:$A$11</xm:f>
          </x14:formula1>
          <xm:sqref>I3:I56 O3:O56 L3:L56 C3:C56 F3:F56 R3:R56</xm:sqref>
        </x14:dataValidation>
        <x14:dataValidation type="list" allowBlank="1" showInputMessage="1" showErrorMessage="1" xr:uid="{A6BA75B4-CEFD-4E4D-858D-6DCF38F9CEB0}">
          <x14:formula1>
            <xm:f>Tabulka2!$C$2:$C$7</xm:f>
          </x14:formula1>
          <xm:sqref>B3:B50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D A A B Q S w M E F A A C A A g A 5 4 y d V d U M s c 6 k A A A A 9 g A A A B I A H A B D b 2 5 m a W c v U G F j a 2 F n Z S 5 4 b W w g o h g A K K A U A A A A A A A A A A A A A A A A A A A A A A A A A A A A h Y 9 N C s I w G E S v U r J v / g S R 8 j V d d G t B E E T c h T S 2 w T a V J j W 9 m w u P 5 B W s a N W d y 3 n z F j P 3 6 w 2 y s W 2 i i + 6 d 6 W y K G K Y o 0 l Z 1 p b F V i g Z / j F c o E 7 C R 6 i Q r H U 2 y d c n o y h T V 3 p 8 T Q k I I O C x w 1 1 e E U 8 r I v l h v V a 1 b i T 6 y + S / H x j o v r d J I w O 4 1 R n D M G M N L y j E F M k M o j P 0 K f N r 7 b H 8 g 5 E P j h 1 4 L 5 e L 8 A G S O Q N 4 f x A N Q S w M E F A A C A A g A 5 4 y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M n V X k / a I 3 s A A A A N 4 A A A A T A B w A R m 9 y b X V s Y X M v U 2 V j d G l v b j E u b S C i G A A o o B Q A A A A A A A A A A A A A A A A A A A A A A A A A A A B 1 j c E K g k A U R f f C / M M w b Q x E q K 2 4 k l Z B m 4 R A c T H q q 8 y Z e T I z g i J + S d / S q j 6 s K W n Z 4 8 K F y 7 3 n G a h s g 4 o e F 9 9 E x C O e u X I N N U 1 5 2 Y u W b 2 l M B V j i U X d Z r f H m g t 1 Q g Q i T X m t Q 9 o S 6 L R F b f z 3 l B y 4 h Z r 8 p K + Y 8 Q W V d q Q g W w o p l 8 n V X T s 8 H t W P H H M 3 V B Y S p 5 s q c U c s E R S 9 V O n Z g / O / D Y J r Y n l u 4 o G 6 A B Z 8 Z U A u D n e c 1 8 R r 1 h x y 9 A V B L A Q I t A B Q A A g A I A O e M n V X V D L H O p A A A A P Y A A A A S A A A A A A A A A A A A A A A A A A A A A A B D b 2 5 m a W c v U G F j a 2 F n Z S 5 4 b W x Q S w E C L Q A U A A I A C A D n j J 1 V D 8 r p q 6 Q A A A D p A A A A E w A A A A A A A A A A A A A A A A D w A A A A W 0 N v b n R l b n R f V H l w Z X N d L n h t b F B L A Q I t A B Q A A g A I A O e M n V X k / a I 3 s A A A A N 4 A A A A T A A A A A A A A A A A A A A A A A O E B A A B G b 3 J t d W x h c y 9 T Z W N 0 a W 9 u M S 5 t U E s F B g A A A A A D A A M A w g A A A N 4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U I A A A A A A A A 4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U Y X J n Z X Q i I F Z h b H V l P S J z V G F i d W x r Y T J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y O V Q x N j o z O T o x N C 4 0 N z c 2 N j A 2 W i I g L z 4 8 R W 5 0 c n k g V H l w Z T 0 i R m l s b E N v b H V t b l R 5 c G V z I i B W Y W x 1 Z T 0 i c 0 J n P T 0 i I C 8 + P E V u d H J 5 I F R 5 c G U 9 I k Z p b G x D b 2 x 1 b W 5 O Y W 1 l c y I g V m F s d W U 9 I n N b J n F 1 b 3 Q 7 S 2 F 0 Z W d v c m l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I v Q X V 0 b 1 J l b W 9 2 Z W R D b 2 x 1 b W 5 z M S 5 7 S 2 F 0 Z W d v c m l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a 2 E y L 0 F 1 d G 9 S Z W 1 v d m V k Q 2 9 s d W 1 u c z E u e 0 t h d G V n b 3 J p Z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d W x r Y T I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i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s I S Y J 4 4 C d G l m d N z 9 Z T D R I A A A A A A g A A A A A A E G Y A A A A B A A A g A A A A H u m 9 O y M D m S s Z g J u j N C / I i E m 7 H r c D g n F I j 7 B A Y N D U w f c A A A A A D o A A A A A C A A A g A A A A p z y r f R K V d V h h c c G 1 p 1 6 P Y d v E / T F F I g r t 7 H D 4 K W f E C o x Q A A A A j P V 0 4 l Q H 9 0 U 7 7 f H 8 3 6 j 0 U X m + t H y x D w J s A Q k x J / U 7 E Q r D 5 e K X L x L N y t z A V c I z l f 2 7 U g Z K z s q o G T 7 c x T K I n T k y L 3 C k L I Y 0 v 6 f H R J t u 1 1 h 7 j v J A A A A A q b o A j h P y k b 2 R S D q B U S S s u B L Z b I A Y e 7 p 9 L P H 8 Z M m 4 0 2 o y 6 N 6 u j 9 A t w C q i U q j k G Z S u + 8 C 8 Y U p f f n x + g 2 + I d P j q D w = = < / D a t a M a s h u p > 
</file>

<file path=customXml/itemProps1.xml><?xml version="1.0" encoding="utf-8"?>
<ds:datastoreItem xmlns:ds="http://schemas.openxmlformats.org/officeDocument/2006/customXml" ds:itemID="{C355E10A-EFB5-4007-AD00-12C77EC8D0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</vt:i4>
      </vt:variant>
    </vt:vector>
  </HeadingPairs>
  <TitlesOfParts>
    <vt:vector size="14" baseType="lpstr">
      <vt:lpstr>List1</vt:lpstr>
      <vt:lpstr>2021 odpady</vt:lpstr>
      <vt:lpstr>2021 odpady web</vt:lpstr>
      <vt:lpstr>2022 odpady</vt:lpstr>
      <vt:lpstr>2022 odpady web</vt:lpstr>
      <vt:lpstr>2023 odpady</vt:lpstr>
      <vt:lpstr>2023 odpady web</vt:lpstr>
      <vt:lpstr>2024 odpady</vt:lpstr>
      <vt:lpstr>2024 odpady web</vt:lpstr>
      <vt:lpstr>Tabulka2</vt:lpstr>
      <vt:lpstr>List2</vt:lpstr>
      <vt:lpstr>List4</vt:lpstr>
      <vt:lpstr>'2021 odpady web'!Oblast_tisku</vt:lpstr>
      <vt:lpstr>'2022 odpady web'!Oblast_tisku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</dc:creator>
  <cp:lastModifiedBy>Yvona Vašíčková</cp:lastModifiedBy>
  <cp:lastPrinted>2025-03-14T10:46:55Z</cp:lastPrinted>
  <dcterms:created xsi:type="dcterms:W3CDTF">2021-10-05T11:23:33Z</dcterms:created>
  <dcterms:modified xsi:type="dcterms:W3CDTF">2025-03-14T10:47:50Z</dcterms:modified>
</cp:coreProperties>
</file>